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edita.samaliene\Documents\2026 m. biudžetas\2026-09\"/>
    </mc:Choice>
  </mc:AlternateContent>
  <xr:revisionPtr revIDLastSave="0" documentId="13_ncr:1_{59DBAAA0-297C-427F-AC52-C5C145A5F5F2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1 priedas" sheetId="1" r:id="rId1"/>
    <sheet name="2 priedas" sheetId="3" r:id="rId2"/>
    <sheet name="3 priedas" sheetId="2" r:id="rId3"/>
  </sheets>
  <definedNames>
    <definedName name="_xlnm.Print_Area" localSheetId="1">'2 priedas'!$A$1:$L$80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6" i="2" l="1"/>
  <c r="F229" i="2"/>
  <c r="D22" i="1"/>
  <c r="F247" i="2" l="1"/>
  <c r="F249" i="2"/>
  <c r="F241" i="2"/>
  <c r="F230" i="2"/>
  <c r="G107" i="2"/>
  <c r="G108" i="2"/>
  <c r="F109" i="2"/>
  <c r="E109" i="2"/>
  <c r="L19" i="3" l="1"/>
  <c r="D19" i="3"/>
  <c r="D45" i="1" l="1"/>
  <c r="E44" i="1"/>
  <c r="D35" i="1"/>
  <c r="C38" i="1"/>
  <c r="F162" i="2" l="1"/>
  <c r="G221" i="2"/>
  <c r="G222" i="2"/>
  <c r="F223" i="2"/>
  <c r="E223" i="2"/>
  <c r="D25" i="1"/>
  <c r="F232" i="2"/>
  <c r="F231" i="2"/>
  <c r="F83" i="2"/>
  <c r="F228" i="2"/>
  <c r="F65" i="2"/>
  <c r="F46" i="2"/>
  <c r="F75" i="2"/>
  <c r="F87" i="2"/>
  <c r="F89" i="2"/>
  <c r="F77" i="2"/>
  <c r="E249" i="2"/>
  <c r="F236" i="2" l="1"/>
  <c r="K40" i="3"/>
  <c r="F235" i="2" l="1"/>
  <c r="C15" i="3" l="1"/>
  <c r="L15" i="3"/>
  <c r="J40" i="3"/>
  <c r="D35" i="3" l="1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20" i="3"/>
  <c r="C17" i="3"/>
  <c r="C14" i="3"/>
  <c r="C16" i="3"/>
  <c r="C18" i="3"/>
  <c r="C19" i="3"/>
  <c r="C13" i="3"/>
  <c r="L40" i="3"/>
  <c r="G40" i="3"/>
  <c r="F40" i="3"/>
  <c r="C40" i="3" s="1"/>
  <c r="H40" i="3" l="1"/>
  <c r="I38" i="3"/>
  <c r="E38" i="3"/>
  <c r="I37" i="3"/>
  <c r="E37" i="3"/>
  <c r="I36" i="3"/>
  <c r="E36" i="3"/>
  <c r="I35" i="3"/>
  <c r="I34" i="3"/>
  <c r="E34" i="3"/>
  <c r="I33" i="3"/>
  <c r="E33" i="3"/>
  <c r="I32" i="3"/>
  <c r="E32" i="3"/>
  <c r="I31" i="3"/>
  <c r="E31" i="3"/>
  <c r="I30" i="3"/>
  <c r="E30" i="3"/>
  <c r="I29" i="3"/>
  <c r="E29" i="3"/>
  <c r="I28" i="3"/>
  <c r="E28" i="3"/>
  <c r="I27" i="3"/>
  <c r="E27" i="3"/>
  <c r="I26" i="3"/>
  <c r="E26" i="3"/>
  <c r="I25" i="3"/>
  <c r="E25" i="3"/>
  <c r="I24" i="3"/>
  <c r="E24" i="3"/>
  <c r="I23" i="3"/>
  <c r="E23" i="3"/>
  <c r="I22" i="3"/>
  <c r="E22" i="3"/>
  <c r="I21" i="3"/>
  <c r="E20" i="3"/>
  <c r="E19" i="3"/>
  <c r="E18" i="3"/>
  <c r="E17" i="3"/>
  <c r="E16" i="3"/>
  <c r="E15" i="3"/>
  <c r="E246" i="2"/>
  <c r="G48" i="2"/>
  <c r="F49" i="2"/>
  <c r="E49" i="2"/>
  <c r="F103" i="2"/>
  <c r="E103" i="2"/>
  <c r="G102" i="2"/>
  <c r="D38" i="1"/>
  <c r="D46" i="1" s="1"/>
  <c r="I40" i="3" l="1"/>
  <c r="D40" i="3"/>
  <c r="E13" i="3"/>
  <c r="E21" i="3"/>
  <c r="E35" i="3"/>
  <c r="E14" i="3"/>
  <c r="I20" i="3"/>
  <c r="F242" i="2"/>
  <c r="F245" i="2"/>
  <c r="G56" i="2"/>
  <c r="F57" i="2"/>
  <c r="F182" i="2"/>
  <c r="F177" i="2"/>
  <c r="F172" i="2"/>
  <c r="F167" i="2"/>
  <c r="F187" i="2"/>
  <c r="F127" i="2"/>
  <c r="F122" i="2"/>
  <c r="F142" i="2"/>
  <c r="F132" i="2"/>
  <c r="F118" i="2"/>
  <c r="F73" i="2"/>
  <c r="G94" i="2"/>
  <c r="F95" i="2"/>
  <c r="E95" i="2"/>
  <c r="G249" i="2"/>
  <c r="G113" i="2"/>
  <c r="F114" i="2"/>
  <c r="E114" i="2"/>
  <c r="G112" i="2"/>
  <c r="G98" i="2"/>
  <c r="F99" i="2"/>
  <c r="F233" i="2" s="1"/>
  <c r="E99" i="2"/>
  <c r="F69" i="2"/>
  <c r="E40" i="3" l="1"/>
  <c r="F237" i="2"/>
  <c r="F244" i="2" l="1"/>
  <c r="F28" i="2"/>
  <c r="F70" i="2" s="1"/>
  <c r="F224" i="2" s="1"/>
  <c r="G27" i="2"/>
  <c r="F36" i="2"/>
  <c r="F43" i="2"/>
  <c r="F22" i="2"/>
  <c r="F81" i="2"/>
  <c r="E247" i="2"/>
  <c r="F243" i="2"/>
  <c r="F137" i="2"/>
  <c r="G25" i="2"/>
  <c r="G26" i="2"/>
  <c r="G216" i="2"/>
  <c r="G217" i="2"/>
  <c r="F197" i="2"/>
  <c r="F254" i="2" l="1"/>
  <c r="F192" i="2"/>
  <c r="F234" i="2" s="1"/>
  <c r="F19" i="2"/>
  <c r="F227" i="2" l="1"/>
  <c r="F63" i="2"/>
  <c r="G13" i="2"/>
  <c r="G14" i="2"/>
  <c r="G15" i="2"/>
  <c r="G16" i="2"/>
  <c r="G17" i="2"/>
  <c r="G18" i="2"/>
  <c r="G20" i="2"/>
  <c r="G21" i="2"/>
  <c r="G24" i="2"/>
  <c r="G30" i="2"/>
  <c r="G31" i="2"/>
  <c r="G32" i="2"/>
  <c r="G33" i="2"/>
  <c r="G34" i="2"/>
  <c r="G35" i="2"/>
  <c r="G37" i="2"/>
  <c r="G38" i="2"/>
  <c r="G39" i="2"/>
  <c r="G40" i="2"/>
  <c r="G41" i="2"/>
  <c r="G42" i="2"/>
  <c r="G44" i="2"/>
  <c r="G45" i="2"/>
  <c r="G47" i="2"/>
  <c r="G50" i="2"/>
  <c r="G51" i="2"/>
  <c r="G52" i="2"/>
  <c r="G53" i="2"/>
  <c r="G54" i="2"/>
  <c r="G59" i="2"/>
  <c r="G60" i="2"/>
  <c r="G61" i="2"/>
  <c r="G62" i="2"/>
  <c r="G64" i="2"/>
  <c r="G66" i="2"/>
  <c r="G67" i="2"/>
  <c r="G71" i="2"/>
  <c r="G72" i="2"/>
  <c r="G74" i="2"/>
  <c r="G76" i="2"/>
  <c r="G78" i="2"/>
  <c r="G80" i="2"/>
  <c r="G82" i="2"/>
  <c r="G84" i="2"/>
  <c r="G86" i="2"/>
  <c r="G88" i="2"/>
  <c r="G90" i="2"/>
  <c r="G92" i="2"/>
  <c r="G93" i="2"/>
  <c r="G96" i="2"/>
  <c r="G97" i="2"/>
  <c r="G100" i="2"/>
  <c r="G101" i="2"/>
  <c r="G104" i="2"/>
  <c r="G106" i="2"/>
  <c r="G110" i="2"/>
  <c r="G111" i="2"/>
  <c r="G117" i="2"/>
  <c r="G120" i="2"/>
  <c r="G121" i="2"/>
  <c r="G123" i="2"/>
  <c r="G124" i="2"/>
  <c r="G125" i="2"/>
  <c r="G126" i="2"/>
  <c r="G128" i="2"/>
  <c r="G129" i="2"/>
  <c r="G131" i="2"/>
  <c r="G133" i="2"/>
  <c r="G134" i="2"/>
  <c r="G135" i="2"/>
  <c r="G136" i="2"/>
  <c r="G138" i="2"/>
  <c r="G139" i="2"/>
  <c r="G140" i="2"/>
  <c r="G141" i="2"/>
  <c r="G144" i="2"/>
  <c r="G145" i="2"/>
  <c r="G146" i="2"/>
  <c r="G149" i="2"/>
  <c r="G150" i="2"/>
  <c r="G151" i="2"/>
  <c r="G154" i="2"/>
  <c r="G155" i="2"/>
  <c r="G156" i="2"/>
  <c r="G159" i="2"/>
  <c r="G161" i="2"/>
  <c r="G164" i="2"/>
  <c r="G166" i="2"/>
  <c r="G169" i="2"/>
  <c r="G171" i="2"/>
  <c r="G174" i="2"/>
  <c r="G176" i="2"/>
  <c r="G179" i="2"/>
  <c r="G181" i="2"/>
  <c r="G184" i="2"/>
  <c r="G186" i="2"/>
  <c r="G189" i="2"/>
  <c r="G191" i="2"/>
  <c r="G194" i="2"/>
  <c r="G196" i="2"/>
  <c r="G199" i="2"/>
  <c r="G201" i="2"/>
  <c r="G204" i="2"/>
  <c r="G206" i="2"/>
  <c r="G208" i="2"/>
  <c r="G209" i="2"/>
  <c r="G210" i="2"/>
  <c r="G213" i="2"/>
  <c r="G214" i="2"/>
  <c r="G215" i="2"/>
  <c r="G219" i="2"/>
  <c r="G220" i="2"/>
  <c r="G11" i="2"/>
  <c r="D49" i="1"/>
  <c r="E11" i="1"/>
  <c r="C45" i="1"/>
  <c r="C35" i="1"/>
  <c r="C30" i="1"/>
  <c r="C18" i="1"/>
  <c r="C13" i="1"/>
  <c r="C22" i="1" s="1"/>
  <c r="F238" i="2" l="1"/>
  <c r="E45" i="1"/>
  <c r="C46" i="1"/>
  <c r="C49" i="1" s="1"/>
  <c r="E253" i="2" l="1"/>
  <c r="G253" i="2" s="1"/>
  <c r="E252" i="2"/>
  <c r="G252" i="2" s="1"/>
  <c r="E251" i="2"/>
  <c r="G251" i="2" s="1"/>
  <c r="E250" i="2"/>
  <c r="G250" i="2" s="1"/>
  <c r="E248" i="2"/>
  <c r="G248" i="2" s="1"/>
  <c r="G247" i="2"/>
  <c r="G246" i="2"/>
  <c r="E244" i="2"/>
  <c r="G244" i="2" s="1"/>
  <c r="G223" i="2"/>
  <c r="E212" i="2"/>
  <c r="E218" i="2" s="1"/>
  <c r="E211" i="2"/>
  <c r="G211" i="2" s="1"/>
  <c r="E205" i="2"/>
  <c r="E203" i="2"/>
  <c r="G203" i="2" s="1"/>
  <c r="E200" i="2"/>
  <c r="G200" i="2" s="1"/>
  <c r="E198" i="2"/>
  <c r="G198" i="2" s="1"/>
  <c r="E195" i="2"/>
  <c r="G195" i="2" s="1"/>
  <c r="E193" i="2"/>
  <c r="G190" i="2"/>
  <c r="G185" i="2"/>
  <c r="E183" i="2"/>
  <c r="G180" i="2"/>
  <c r="E178" i="2"/>
  <c r="G175" i="2"/>
  <c r="E173" i="2"/>
  <c r="G170" i="2"/>
  <c r="E168" i="2"/>
  <c r="G165" i="2"/>
  <c r="E163" i="2"/>
  <c r="E160" i="2"/>
  <c r="G160" i="2" s="1"/>
  <c r="E158" i="2"/>
  <c r="E153" i="2"/>
  <c r="E148" i="2"/>
  <c r="E143" i="2"/>
  <c r="E142" i="2"/>
  <c r="G142" i="2" s="1"/>
  <c r="E137" i="2"/>
  <c r="G137" i="2" s="1"/>
  <c r="E127" i="2"/>
  <c r="G127" i="2" s="1"/>
  <c r="E116" i="2"/>
  <c r="G116" i="2" s="1"/>
  <c r="E115" i="2"/>
  <c r="G114" i="2"/>
  <c r="E105" i="2"/>
  <c r="G103" i="2"/>
  <c r="G99" i="2"/>
  <c r="G95" i="2"/>
  <c r="E91" i="2"/>
  <c r="G91" i="2" s="1"/>
  <c r="E89" i="2"/>
  <c r="G89" i="2" s="1"/>
  <c r="E87" i="2"/>
  <c r="G87" i="2" s="1"/>
  <c r="E85" i="2"/>
  <c r="G85" i="2" s="1"/>
  <c r="E83" i="2"/>
  <c r="G83" i="2" s="1"/>
  <c r="G81" i="2"/>
  <c r="E79" i="2"/>
  <c r="G79" i="2" s="1"/>
  <c r="E77" i="2"/>
  <c r="G77" i="2" s="1"/>
  <c r="E75" i="2"/>
  <c r="G75" i="2" s="1"/>
  <c r="E73" i="2"/>
  <c r="G73" i="2" s="1"/>
  <c r="E68" i="2"/>
  <c r="E65" i="2"/>
  <c r="E58" i="2"/>
  <c r="G58" i="2" s="1"/>
  <c r="E46" i="2"/>
  <c r="E43" i="2"/>
  <c r="E23" i="2"/>
  <c r="E22" i="2"/>
  <c r="G22" i="2" s="1"/>
  <c r="E19" i="2"/>
  <c r="G19" i="2" s="1"/>
  <c r="E12" i="2"/>
  <c r="G12" i="2" s="1"/>
  <c r="G55" i="2" l="1"/>
  <c r="E57" i="2"/>
  <c r="G57" i="2" s="1"/>
  <c r="E245" i="2"/>
  <c r="G245" i="2" s="1"/>
  <c r="E241" i="2"/>
  <c r="G241" i="2" s="1"/>
  <c r="E28" i="2"/>
  <c r="E242" i="2"/>
  <c r="G242" i="2" s="1"/>
  <c r="E207" i="2"/>
  <c r="G207" i="2" s="1"/>
  <c r="G205" i="2"/>
  <c r="G218" i="2"/>
  <c r="G212" i="2"/>
  <c r="E162" i="2"/>
  <c r="G162" i="2" s="1"/>
  <c r="G158" i="2"/>
  <c r="E197" i="2"/>
  <c r="G197" i="2" s="1"/>
  <c r="G193" i="2"/>
  <c r="E118" i="2"/>
  <c r="G118" i="2" s="1"/>
  <c r="G115" i="2"/>
  <c r="E172" i="2"/>
  <c r="G172" i="2" s="1"/>
  <c r="G168" i="2"/>
  <c r="E122" i="2"/>
  <c r="G122" i="2" s="1"/>
  <c r="G119" i="2"/>
  <c r="E177" i="2"/>
  <c r="G177" i="2" s="1"/>
  <c r="G173" i="2"/>
  <c r="G23" i="2"/>
  <c r="E36" i="2"/>
  <c r="G29" i="2"/>
  <c r="E132" i="2"/>
  <c r="G132" i="2" s="1"/>
  <c r="G130" i="2"/>
  <c r="E182" i="2"/>
  <c r="G182" i="2" s="1"/>
  <c r="G178" i="2"/>
  <c r="E231" i="2"/>
  <c r="G231" i="2" s="1"/>
  <c r="G43" i="2"/>
  <c r="E232" i="2"/>
  <c r="G232" i="2" s="1"/>
  <c r="G46" i="2"/>
  <c r="E187" i="2"/>
  <c r="G187" i="2" s="1"/>
  <c r="G183" i="2"/>
  <c r="G49" i="2"/>
  <c r="E147" i="2"/>
  <c r="G147" i="2" s="1"/>
  <c r="G143" i="2"/>
  <c r="E152" i="2"/>
  <c r="G152" i="2" s="1"/>
  <c r="G148" i="2"/>
  <c r="E192" i="2"/>
  <c r="G192" i="2" s="1"/>
  <c r="G188" i="2"/>
  <c r="E157" i="2"/>
  <c r="G157" i="2" s="1"/>
  <c r="G153" i="2"/>
  <c r="E236" i="2"/>
  <c r="G236" i="2" s="1"/>
  <c r="G65" i="2"/>
  <c r="E69" i="2"/>
  <c r="G68" i="2"/>
  <c r="G109" i="2"/>
  <c r="G105" i="2"/>
  <c r="E167" i="2"/>
  <c r="G167" i="2" s="1"/>
  <c r="G163" i="2"/>
  <c r="E227" i="2"/>
  <c r="G227" i="2" s="1"/>
  <c r="E202" i="2"/>
  <c r="G202" i="2" s="1"/>
  <c r="E228" i="2"/>
  <c r="G228" i="2" s="1"/>
  <c r="E63" i="2"/>
  <c r="E243" i="2"/>
  <c r="E234" i="2" l="1"/>
  <c r="G234" i="2" s="1"/>
  <c r="E254" i="2"/>
  <c r="G254" i="2" s="1"/>
  <c r="G243" i="2"/>
  <c r="E230" i="2"/>
  <c r="G230" i="2" s="1"/>
  <c r="G36" i="2"/>
  <c r="E229" i="2"/>
  <c r="G229" i="2" s="1"/>
  <c r="G28" i="2"/>
  <c r="E235" i="2"/>
  <c r="G63" i="2"/>
  <c r="E233" i="2"/>
  <c r="G233" i="2" s="1"/>
  <c r="E237" i="2"/>
  <c r="G237" i="2" s="1"/>
  <c r="G69" i="2"/>
  <c r="E70" i="2"/>
  <c r="E224" i="2" l="1"/>
  <c r="G224" i="2" s="1"/>
  <c r="G70" i="2"/>
  <c r="E238" i="2"/>
  <c r="G238" i="2" s="1"/>
  <c r="G235" i="2"/>
  <c r="E34" i="1"/>
  <c r="E13" i="1" l="1"/>
  <c r="E15" i="1"/>
  <c r="E16" i="1"/>
  <c r="E17" i="1"/>
  <c r="E18" i="1"/>
  <c r="E20" i="1"/>
  <c r="E21" i="1"/>
  <c r="E22" i="1"/>
  <c r="E24" i="1"/>
  <c r="E25" i="1"/>
  <c r="E27" i="1"/>
  <c r="E28" i="1"/>
  <c r="E29" i="1"/>
  <c r="E30" i="1"/>
  <c r="E31" i="1"/>
  <c r="E32" i="1"/>
  <c r="E33" i="1"/>
  <c r="E35" i="1"/>
  <c r="E37" i="1"/>
  <c r="E38" i="1"/>
  <c r="E40" i="1"/>
  <c r="E42" i="1"/>
  <c r="E43" i="1"/>
  <c r="E48" i="1"/>
  <c r="E49" i="1"/>
  <c r="E12" i="1"/>
  <c r="E41" i="1" l="1"/>
  <c r="E36" i="1"/>
  <c r="E26" i="1"/>
  <c r="E19" i="1"/>
  <c r="E14" i="1" l="1"/>
  <c r="E46" i="1"/>
  <c r="E23" i="1" l="1"/>
  <c r="E39" i="1" l="1"/>
  <c r="E47" i="1" l="1"/>
</calcChain>
</file>

<file path=xl/sharedStrings.xml><?xml version="1.0" encoding="utf-8"?>
<sst xmlns="http://schemas.openxmlformats.org/spreadsheetml/2006/main" count="584" uniqueCount="262">
  <si>
    <t>Eil. Nr.</t>
  </si>
  <si>
    <t>Pajamų pavadinimas</t>
  </si>
  <si>
    <t>1.</t>
  </si>
  <si>
    <t>Gyventojų pajamų mokestis</t>
  </si>
  <si>
    <t>2.</t>
  </si>
  <si>
    <t>Gyventojų pajamų mokestis už pajamas, gautas iš veiklos turint verslo liudijimą</t>
  </si>
  <si>
    <t>3.</t>
  </si>
  <si>
    <t>Turto mokesčiai ir nuomos pajamos, iš jų:</t>
  </si>
  <si>
    <t>3.1.</t>
  </si>
  <si>
    <t>Žemės mokestis</t>
  </si>
  <si>
    <t>3.2.</t>
  </si>
  <si>
    <t>Paveldimo turto mokestis</t>
  </si>
  <si>
    <t>3.3.</t>
  </si>
  <si>
    <t>Nekilnojamojo turto mokestis</t>
  </si>
  <si>
    <t>3.4.</t>
  </si>
  <si>
    <t xml:space="preserve">Nuomos mokestis už valstybinę žemę </t>
  </si>
  <si>
    <t>4.</t>
  </si>
  <si>
    <t>Kiti mokesčiai ir pajamos, iš jų:</t>
  </si>
  <si>
    <t>4.1.</t>
  </si>
  <si>
    <t>Valstybės rinkliava</t>
  </si>
  <si>
    <t>4.2.</t>
  </si>
  <si>
    <t>Pajamos iš baudų, konfiskuoto turto ir kitų netesybų</t>
  </si>
  <si>
    <t>4.3.</t>
  </si>
  <si>
    <t>Kitos neišvardintos pajamos</t>
  </si>
  <si>
    <t>5.</t>
  </si>
  <si>
    <t>Iš viso prognozuojamos pajamos (1+2+3+4)</t>
  </si>
  <si>
    <t>6.</t>
  </si>
  <si>
    <t>Vietinės rinkliavos, iš jų:</t>
  </si>
  <si>
    <t>6.1.</t>
  </si>
  <si>
    <t>už komunalinių atliekų tvarkymą</t>
  </si>
  <si>
    <t>7.</t>
  </si>
  <si>
    <t>Savivaldybės biudžetinių įstaigų pajamos, iš jų:</t>
  </si>
  <si>
    <t>7.1.</t>
  </si>
  <si>
    <t>Pajamos už ilgalaikio ir trumpalaikio materialiojo turto nuomą</t>
  </si>
  <si>
    <t>7.2.</t>
  </si>
  <si>
    <t>Įmokos už išlaikymą švietimo, socialinės apsaugos ir kitose įstaigose</t>
  </si>
  <si>
    <t>7.3.</t>
  </si>
  <si>
    <t xml:space="preserve">Pajamos už prekes ir paslaugas </t>
  </si>
  <si>
    <t>8.</t>
  </si>
  <si>
    <t>Savivaldybės aplinkos apsaugos rėmimo programos pajamos, iš jų:</t>
  </si>
  <si>
    <t xml:space="preserve">Mokestis už aplinkos teršimą </t>
  </si>
  <si>
    <t>Kiti mokesčiai už valstybinius gamtos išteklius</t>
  </si>
  <si>
    <t>Mokestis už medžiojamų gyvūnų išteklius</t>
  </si>
  <si>
    <t>9.</t>
  </si>
  <si>
    <t>Angliavandenilių išteklių mokestis</t>
  </si>
  <si>
    <t>10.</t>
  </si>
  <si>
    <t>Materialiojo ir nematerialiojo turto realizavimo pajamos, iš jų:</t>
  </si>
  <si>
    <t>Žemės realizavimo pajamos</t>
  </si>
  <si>
    <t>Kitos ilgalaikio turto realizavimo pajamos</t>
  </si>
  <si>
    <t>11.</t>
  </si>
  <si>
    <t>12.</t>
  </si>
  <si>
    <t>Speciali tikslinė dotacija valstybinėms (perduotoms savivaldybėms) funkcijoms vykdyti</t>
  </si>
  <si>
    <t>13.</t>
  </si>
  <si>
    <t>Speciali tikslinė dotacija ugdymo reikmėms finansuoti</t>
  </si>
  <si>
    <t>14.</t>
  </si>
  <si>
    <t>Valstybės biudžeto dotacijos nuosavų lėšų daliai finansuoti ir kitos valstybės biudžeto lėšos</t>
  </si>
  <si>
    <t>15.</t>
  </si>
  <si>
    <t>Kelių priežiūros ir plėtros programos finansavimo lėšos</t>
  </si>
  <si>
    <t>16.</t>
  </si>
  <si>
    <t>17.</t>
  </si>
  <si>
    <t>18.</t>
  </si>
  <si>
    <t>19.</t>
  </si>
  <si>
    <t>Skolintos lėšos investiciniams projektams finansuoti</t>
  </si>
  <si>
    <t>20.</t>
  </si>
  <si>
    <t>Metų pradžios apyvartinių lėšų likutis</t>
  </si>
  <si>
    <t>21.</t>
  </si>
  <si>
    <t xml:space="preserve">Asignavimų valdytojas </t>
  </si>
  <si>
    <t>Programos pavadinimas</t>
  </si>
  <si>
    <t>Šaltinis</t>
  </si>
  <si>
    <t>Kretingos r. sav. kontrolės ir audito tarnyba</t>
  </si>
  <si>
    <t>Bendroji programa (01)</t>
  </si>
  <si>
    <t>B</t>
  </si>
  <si>
    <t xml:space="preserve">Viso pagal asignavimų valdytoją: </t>
  </si>
  <si>
    <t>Kretingos r. savivaldybės administracija</t>
  </si>
  <si>
    <t>S</t>
  </si>
  <si>
    <t>D</t>
  </si>
  <si>
    <t>E</t>
  </si>
  <si>
    <t>Seniūnijų programa (02)</t>
  </si>
  <si>
    <t>BP</t>
  </si>
  <si>
    <t>Žemės ūkio programa (03)</t>
  </si>
  <si>
    <t>VA</t>
  </si>
  <si>
    <t xml:space="preserve">E </t>
  </si>
  <si>
    <t>Strateginio planavimo ir investicijų programa (04)</t>
  </si>
  <si>
    <t>P</t>
  </si>
  <si>
    <t>SIP</t>
  </si>
  <si>
    <t>Vietinio ūkio ir turto valdymo programa (05)</t>
  </si>
  <si>
    <t>ZP</t>
  </si>
  <si>
    <t>F</t>
  </si>
  <si>
    <t>Sveikatos apsaugos programa (06)</t>
  </si>
  <si>
    <t>Kultūros programa (07)</t>
  </si>
  <si>
    <t>Švietimo programa (08)</t>
  </si>
  <si>
    <t>K</t>
  </si>
  <si>
    <t>VB</t>
  </si>
  <si>
    <t>Viešoji įstaiga Pranciškonų gimnazija</t>
  </si>
  <si>
    <t>Socialinės paramos programa (09)</t>
  </si>
  <si>
    <t>Kūno kultūros ir sporto programa (10)</t>
  </si>
  <si>
    <t>Architektūros ir teritorijų planavimo programa (11)</t>
  </si>
  <si>
    <t>Kretingos r. sav. Priešgaisrinė tarnyba</t>
  </si>
  <si>
    <t>Kretingos r. sav. administracijos Darbėnų seniūnija</t>
  </si>
  <si>
    <t>Kretingos r. sav. administracijos Imbarės seniūnija</t>
  </si>
  <si>
    <t>Kretingos r. sav. administracijos Kartenos seniūnija</t>
  </si>
  <si>
    <t>Kretingos r. sav. administracijos Kretingos miesto seniūnija</t>
  </si>
  <si>
    <t>Kretingos r. sav. administracijos Kretingos seniūnija</t>
  </si>
  <si>
    <t>Kretingos r. sav. administracijos Kūlupėnų seniūnija</t>
  </si>
  <si>
    <t>Kretingos r. sav. administracijos Salantų miesto seniūnija</t>
  </si>
  <si>
    <t>Kretingos r. sav. administracijos Vydmantų seniūnija</t>
  </si>
  <si>
    <t>Kretingos r. sav. administracijos Žalgirio seniūnija</t>
  </si>
  <si>
    <t>Kretingos r. sav. visuomenės sveikatos biuras</t>
  </si>
  <si>
    <t>Kretingos r. sav. Kretingos kultūros centras</t>
  </si>
  <si>
    <t>Kretingos r. sav. Salantų kultūros centras</t>
  </si>
  <si>
    <t>Kretingos r. sav. Motiejaus Valančiaus viešoji biblioteka</t>
  </si>
  <si>
    <t>Kretingos r. sav. Kretingos muziejus</t>
  </si>
  <si>
    <t>Kretingos r. sav. Jurgio Pabrėžos universitetinė gimnazija</t>
  </si>
  <si>
    <t>Kretingos r. sav. Marijono Daujoto progimnazija</t>
  </si>
  <si>
    <t>Kretingos r. sav. Simono Daukanto progimnazija</t>
  </si>
  <si>
    <t>22.</t>
  </si>
  <si>
    <t>Kretingos r. sav. Salantų gimnazija</t>
  </si>
  <si>
    <t>23.</t>
  </si>
  <si>
    <t>Kretingos r. sav. Darbėnų gimnazija</t>
  </si>
  <si>
    <t>24.</t>
  </si>
  <si>
    <t>Kretingos r. sav. Vydmantų gimnazija</t>
  </si>
  <si>
    <t>25.</t>
  </si>
  <si>
    <t>Kretingos r. sav. Kartenos mokykla-daugiafunkcis centras</t>
  </si>
  <si>
    <t>26.</t>
  </si>
  <si>
    <t>Kretingos r. sav. Jokūbavo Aleksandro Stulginskio mokykla-daugiafunkcis centras</t>
  </si>
  <si>
    <t>27.</t>
  </si>
  <si>
    <t>Kretingos r. sav. Kūlupėnų Motiejaus Valančiaus pagrindinė mokykla</t>
  </si>
  <si>
    <t>28.</t>
  </si>
  <si>
    <t>Kretingos r. sav. Kurmaičių pradinė mokykla</t>
  </si>
  <si>
    <t>29.</t>
  </si>
  <si>
    <t>Kretingos r. sav. Marijos Tiškevičiūtės mokykla</t>
  </si>
  <si>
    <t>30.</t>
  </si>
  <si>
    <t>Kretingos r. sav. lopšelis-darželis "Pasaka"</t>
  </si>
  <si>
    <t>31.</t>
  </si>
  <si>
    <t>Kretingos r. sav. lopšelis-darželis "Ąžuoliukas"</t>
  </si>
  <si>
    <t>32.</t>
  </si>
  <si>
    <t>Kretingos r. sav. lopšelis-darželis "Žilvitis"</t>
  </si>
  <si>
    <t>33.</t>
  </si>
  <si>
    <t>Kretingos r. sav. mokykla-darželis "Žibutė"</t>
  </si>
  <si>
    <t>34.</t>
  </si>
  <si>
    <t>Kretingos r. sav. Kretingos rajono švietimo centras</t>
  </si>
  <si>
    <t>36.</t>
  </si>
  <si>
    <t>Kretingos r. sav. Kretingos sporto mokykla</t>
  </si>
  <si>
    <t>37.</t>
  </si>
  <si>
    <t>Kretingos r. sav. Kretingos meno mokykla</t>
  </si>
  <si>
    <t>38.</t>
  </si>
  <si>
    <t>Kretingos r. sav. Salantų meno mokykla</t>
  </si>
  <si>
    <t>39.</t>
  </si>
  <si>
    <t>Kretingos r. sav. Dienos veiklos centras</t>
  </si>
  <si>
    <t>Kretingos r. sav. Kretingos socialinių paslaugų centras</t>
  </si>
  <si>
    <t>IŠ VISO:</t>
  </si>
  <si>
    <t>Programa</t>
  </si>
  <si>
    <t>Pavadinimas</t>
  </si>
  <si>
    <t>01</t>
  </si>
  <si>
    <t>Bendroji programa</t>
  </si>
  <si>
    <t>02</t>
  </si>
  <si>
    <t>Seniūnijų programa</t>
  </si>
  <si>
    <t>03</t>
  </si>
  <si>
    <t>Žemės ūkio programa</t>
  </si>
  <si>
    <t>04</t>
  </si>
  <si>
    <t>Strateginio planavimo ir investicijų programa</t>
  </si>
  <si>
    <t>05</t>
  </si>
  <si>
    <t>Vietinio ūkio ir turto valdymo programa</t>
  </si>
  <si>
    <t>06</t>
  </si>
  <si>
    <t>Sveikatos apsaugos programa</t>
  </si>
  <si>
    <t>07</t>
  </si>
  <si>
    <t>Kultūros programa</t>
  </si>
  <si>
    <t>08</t>
  </si>
  <si>
    <t>Švietimo programa</t>
  </si>
  <si>
    <t>09</t>
  </si>
  <si>
    <t>Socialinės paramos programa</t>
  </si>
  <si>
    <t>Kūno kultūros ir sporto programa</t>
  </si>
  <si>
    <t>Architektūros ir teritorijų planavimo programa</t>
  </si>
  <si>
    <t>Finansavimo šaltinis</t>
  </si>
  <si>
    <t>Savarankiškoms funkcijoms atlikti (savivaldybės biudžeto lėšos)</t>
  </si>
  <si>
    <t>Įstaigos pajamos, skirtos veiklos išlaidoms</t>
  </si>
  <si>
    <t>Valstybinėms (perduotoms savivaldybėms) funkcijoms atlikti skirtos lėšos</t>
  </si>
  <si>
    <t>Skolintos lėšos</t>
  </si>
  <si>
    <t xml:space="preserve">Europos Sąjungos ir kitos finansinės paramos lėšos (Europos Sąjungos finansinės paramos lėšos) </t>
  </si>
  <si>
    <t>Savarankiškoms funkcijoms atlikti (žemės pardavimo lėšos)</t>
  </si>
  <si>
    <t>Aplinkos apsaugos rėmimo specialiosios programos lėšos</t>
  </si>
  <si>
    <t>Infrastruktūros įmokos, skirtos inžinerinei infrastruktūrai finansuoti ir kompensacijoms mokėti</t>
  </si>
  <si>
    <t>Keitimas</t>
  </si>
  <si>
    <t>Projektas</t>
  </si>
  <si>
    <t>Patvirtinta</t>
  </si>
  <si>
    <t>(eurais)</t>
  </si>
  <si>
    <t xml:space="preserve">                                                                 Projekto lyginamasis variantas</t>
  </si>
  <si>
    <t xml:space="preserve">                                                           Kretingos rajono savivaldybės tarybos</t>
  </si>
  <si>
    <t xml:space="preserve">                                                           (Kretingos rajono savivaldybės tarybos</t>
  </si>
  <si>
    <t xml:space="preserve">                                                           3 priedas</t>
  </si>
  <si>
    <t xml:space="preserve">                   Projekto lyginamasis variantas</t>
  </si>
  <si>
    <t xml:space="preserve">                                                           1 priedas</t>
  </si>
  <si>
    <t xml:space="preserve">                                                           2026 m. sausio 29 d. sprendimu Nr. T2-2</t>
  </si>
  <si>
    <t>2026 metų Kretingos rajono savivaldybės biudžeto asignavimų paskirstymas</t>
  </si>
  <si>
    <t>Viso pagal programą:</t>
  </si>
  <si>
    <t>KPPP</t>
  </si>
  <si>
    <t>35.</t>
  </si>
  <si>
    <t>Kretingos r. sav. Kretingos rajono sporto centras</t>
  </si>
  <si>
    <t>2026 m. asignavimai, eurais</t>
  </si>
  <si>
    <t>Kelių priežiūros ir plėtros programos lėšos</t>
  </si>
  <si>
    <t>Valstybės biudžeto dotacijos ir kitos lėšos</t>
  </si>
  <si>
    <t>Savarankiškoms funkcijoms atlikti (savivaldybės ilgalaikio turto pardavimo lėšos)</t>
  </si>
  <si>
    <t xml:space="preserve">                                                                  2026 m. sausio 29 d. sprendimu Nr. T2-2</t>
  </si>
  <si>
    <t>Iš viso, Eur</t>
  </si>
  <si>
    <t>Savivaldybės infrastruktūros plėtros įmoka</t>
  </si>
  <si>
    <t>9.1</t>
  </si>
  <si>
    <t>9.2</t>
  </si>
  <si>
    <t>9.3</t>
  </si>
  <si>
    <t>11.1</t>
  </si>
  <si>
    <t>11.2</t>
  </si>
  <si>
    <t xml:space="preserve">Pajamos savarankiškoms funkcijoms vykdyti (5+6+7+8+9+10+11) </t>
  </si>
  <si>
    <t>Dotacijos (13+14+15+16+17)</t>
  </si>
  <si>
    <t>IŠ VISO 2026 M. PAJAMŲ (12+18)</t>
  </si>
  <si>
    <t>IŠ VISO</t>
  </si>
  <si>
    <t xml:space="preserve">                                 Kretingos rajono savivaldybės 2026 m. biudžeto pajamos</t>
  </si>
  <si>
    <t>Valstybės biudžeto lėšos projektams vykdyti</t>
  </si>
  <si>
    <t>Klaipėdos E. Galvanausko profesinio mokymo centras</t>
  </si>
  <si>
    <t>Įstaigos pavadinimas</t>
  </si>
  <si>
    <t>Pajamos iš viso</t>
  </si>
  <si>
    <t>iš jų,</t>
  </si>
  <si>
    <t>pajamos už ilgalaikio ir trumpalaikio materialiojo turto nuomą (kodas 10)</t>
  </si>
  <si>
    <t>įmokos už išlaikymą švietimo, socialinės apsaugos ir kitose įstaigose (kodas 12)</t>
  </si>
  <si>
    <t>pajamos už prekes ir paslaugas (kodas 14)</t>
  </si>
  <si>
    <t>Kretingos rajono savivaldybės administracija</t>
  </si>
  <si>
    <t>Kretingos rajono kultūros centras</t>
  </si>
  <si>
    <t>Salantų kultūros centras</t>
  </si>
  <si>
    <t>Kretingos M. Valančiaus viešoji biblioteka</t>
  </si>
  <si>
    <t>Kretingos muziejus</t>
  </si>
  <si>
    <t>J. Pabrėžos universitetinė gimnazija</t>
  </si>
  <si>
    <t>M. Daujoto progimnazija</t>
  </si>
  <si>
    <t xml:space="preserve">S. Daukanto progimnazija        </t>
  </si>
  <si>
    <t xml:space="preserve">Darbėnų gimnazija                  </t>
  </si>
  <si>
    <t xml:space="preserve">Salantų gimnazija               </t>
  </si>
  <si>
    <t>Vydmantų gimnazija</t>
  </si>
  <si>
    <t xml:space="preserve">Kūlupėnų M. Valančiaus pagrindinė mokykla       </t>
  </si>
  <si>
    <t xml:space="preserve">Kurmaičių pradinė mokykla               </t>
  </si>
  <si>
    <t>Kartenos mokykla-daugiafunkcis centras</t>
  </si>
  <si>
    <t xml:space="preserve">Jokūbavo A. Stulginskio mokykla-daugiafunkcis centras        </t>
  </si>
  <si>
    <t>Marijos Tiškevičiūtės mokykla</t>
  </si>
  <si>
    <t>Lopšelis-darželis "Pasaka"</t>
  </si>
  <si>
    <t>Mokykla-darželis "Žibutė"</t>
  </si>
  <si>
    <t>Lopšelis-darželis "Ąžuoliukas"</t>
  </si>
  <si>
    <t>Lopšelis-darželis "Žilvitis"</t>
  </si>
  <si>
    <t>Kretingos meno mokykla</t>
  </si>
  <si>
    <t>Salantų meno mokykla</t>
  </si>
  <si>
    <t xml:space="preserve">Kretingos sporto mokykla </t>
  </si>
  <si>
    <t>Kretingos rajono švietimo centras</t>
  </si>
  <si>
    <t>Dienos veiklos centras</t>
  </si>
  <si>
    <t>Kretingos socialinių paslaugų centras</t>
  </si>
  <si>
    <t>Iš viso:</t>
  </si>
  <si>
    <t>Kretingos sporto centras</t>
  </si>
  <si>
    <t xml:space="preserve">                                                             Kretingos rajono savivaldybės tarybos</t>
  </si>
  <si>
    <t xml:space="preserve">                                                             2026 m. sausio 29 d. sprendimu Nr. T2-2</t>
  </si>
  <si>
    <t xml:space="preserve">                                                             (Kretingos rajono savivaldybės tarybos</t>
  </si>
  <si>
    <t>Kretingos rajono savivaldybės biudžetinių įstaigų 2026 m. pajamos</t>
  </si>
  <si>
    <t xml:space="preserve">              2 priedas</t>
  </si>
  <si>
    <t xml:space="preserve">                                                                                2026 m. rugsėjo   d. sprendimo Nr. T2-  redakcija)</t>
  </si>
  <si>
    <t xml:space="preserve">                                                           2026 m. rugsėjo    d. sprendimo Nr. T2-      redakcija)</t>
  </si>
  <si>
    <t xml:space="preserve">                                                             2026 m. rugsėjo    d. sprendimo Nr. T2-      redakcija)</t>
  </si>
  <si>
    <t>17.1</t>
  </si>
  <si>
    <t>Europos Sąjungos finansinės paramos lėšos (įskaitant kompensuojamas Europos Sąjungos finansinės paramos lėšas), iš jų:</t>
  </si>
  <si>
    <t>Kompensuotos Europos Sąjungos finansinės paramos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</si>
</sst>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11"/>
      <color rgb="FF00B050"/>
      <name val="Calibri"/>
      <family val="2"/>
      <charset val="186"/>
      <scheme val="minor"/>
    </font>
    <font>
      <sz val="11"/>
      <color theme="9" tint="-0.249977111117893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indexed="47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1" applyNumberFormat="0" applyAlignment="0" applyProtection="0"/>
    <xf numFmtId="0" fontId="8" fillId="0" borderId="0"/>
    <xf numFmtId="0" fontId="13" fillId="0" borderId="0"/>
    <xf numFmtId="0" fontId="14" fillId="4" borderId="27" applyNumberFormat="0" applyAlignment="0" applyProtection="0"/>
    <xf numFmtId="0" fontId="15" fillId="0" borderId="0" applyNumberFormat="0"/>
    <xf numFmtId="0" fontId="16" fillId="0" borderId="0"/>
  </cellStyleXfs>
  <cellXfs count="328">
    <xf numFmtId="0" fontId="0" fillId="0" borderId="0" xfId="0"/>
    <xf numFmtId="49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3" fontId="5" fillId="0" borderId="2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3"/>
    <xf numFmtId="0" fontId="7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4" fillId="0" borderId="15" xfId="1" applyFont="1" applyFill="1" applyBorder="1" applyAlignment="1" applyProtection="1">
      <alignment horizontal="left" vertical="center" wrapText="1"/>
    </xf>
    <xf numFmtId="0" fontId="7" fillId="0" borderId="16" xfId="1" applyFont="1" applyFill="1" applyBorder="1" applyAlignment="1" applyProtection="1">
      <alignment horizontal="left" vertical="center" wrapText="1"/>
    </xf>
    <xf numFmtId="0" fontId="7" fillId="0" borderId="15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left" vertical="center" wrapText="1"/>
    </xf>
    <xf numFmtId="0" fontId="7" fillId="0" borderId="8" xfId="1" applyFont="1" applyFill="1" applyBorder="1" applyAlignment="1" applyProtection="1">
      <alignment horizontal="left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right" vertical="center"/>
    </xf>
    <xf numFmtId="0" fontId="4" fillId="0" borderId="29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 wrapText="1"/>
    </xf>
    <xf numFmtId="0" fontId="0" fillId="0" borderId="2" xfId="0" applyBorder="1"/>
    <xf numFmtId="0" fontId="5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3" fontId="2" fillId="3" borderId="2" xfId="0" applyNumberFormat="1" applyFont="1" applyFill="1" applyBorder="1" applyAlignment="1">
      <alignment horizontal="center" vertical="top" wrapText="1"/>
    </xf>
    <xf numFmtId="3" fontId="6" fillId="3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3" fontId="6" fillId="0" borderId="0" xfId="2" applyNumberFormat="1" applyFont="1" applyAlignment="1">
      <alignment horizontal="center" vertical="top" wrapText="1"/>
    </xf>
    <xf numFmtId="3" fontId="6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3" fontId="6" fillId="3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/>
    </xf>
    <xf numFmtId="3" fontId="11" fillId="0" borderId="41" xfId="0" applyNumberFormat="1" applyFont="1" applyBorder="1" applyAlignment="1">
      <alignment horizontal="center" vertical="center"/>
    </xf>
    <xf numFmtId="3" fontId="4" fillId="0" borderId="38" xfId="0" applyNumberFormat="1" applyFont="1" applyBorder="1" applyAlignment="1">
      <alignment horizontal="center" vertical="center"/>
    </xf>
    <xf numFmtId="3" fontId="10" fillId="0" borderId="42" xfId="0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3" fontId="11" fillId="0" borderId="42" xfId="0" applyNumberFormat="1" applyFont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top" wrapText="1"/>
    </xf>
    <xf numFmtId="0" fontId="4" fillId="0" borderId="11" xfId="0" quotePrefix="1" applyFont="1" applyBorder="1" applyAlignment="1">
      <alignment horizontal="center" vertical="top" wrapText="1"/>
    </xf>
    <xf numFmtId="0" fontId="0" fillId="0" borderId="12" xfId="0" applyBorder="1"/>
    <xf numFmtId="3" fontId="11" fillId="0" borderId="4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3" fontId="11" fillId="0" borderId="5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vertical="center"/>
    </xf>
    <xf numFmtId="3" fontId="11" fillId="0" borderId="17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3" fontId="10" fillId="0" borderId="44" xfId="0" applyNumberFormat="1" applyFont="1" applyBorder="1" applyAlignment="1">
      <alignment horizontal="center" vertical="center"/>
    </xf>
    <xf numFmtId="3" fontId="4" fillId="0" borderId="47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/>
    </xf>
    <xf numFmtId="3" fontId="4" fillId="0" borderId="48" xfId="0" applyNumberFormat="1" applyFont="1" applyBorder="1" applyAlignment="1">
      <alignment horizontal="center" vertical="center" wrapText="1"/>
    </xf>
    <xf numFmtId="3" fontId="7" fillId="0" borderId="48" xfId="0" applyNumberFormat="1" applyFont="1" applyBorder="1" applyAlignment="1">
      <alignment horizontal="center" vertical="center"/>
    </xf>
    <xf numFmtId="3" fontId="4" fillId="0" borderId="49" xfId="0" applyNumberFormat="1" applyFont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center" vertical="center"/>
    </xf>
    <xf numFmtId="3" fontId="4" fillId="0" borderId="50" xfId="0" applyNumberFormat="1" applyFont="1" applyBorder="1" applyAlignment="1">
      <alignment horizontal="center" vertical="center" wrapText="1"/>
    </xf>
    <xf numFmtId="3" fontId="4" fillId="0" borderId="50" xfId="0" applyNumberFormat="1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3" fontId="11" fillId="0" borderId="48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3" fontId="11" fillId="0" borderId="54" xfId="0" applyNumberFormat="1" applyFont="1" applyBorder="1" applyAlignment="1">
      <alignment horizontal="center" vertical="center"/>
    </xf>
    <xf numFmtId="3" fontId="7" fillId="0" borderId="53" xfId="0" applyNumberFormat="1" applyFont="1" applyBorder="1" applyAlignment="1">
      <alignment horizontal="center" vertical="center"/>
    </xf>
    <xf numFmtId="3" fontId="11" fillId="0" borderId="55" xfId="0" applyNumberFormat="1" applyFont="1" applyBorder="1" applyAlignment="1">
      <alignment horizontal="center" vertical="center"/>
    </xf>
    <xf numFmtId="3" fontId="7" fillId="0" borderId="55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18" fillId="0" borderId="0" xfId="0" applyFont="1"/>
    <xf numFmtId="3" fontId="11" fillId="0" borderId="49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3" fontId="11" fillId="0" borderId="4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 wrapText="1"/>
    </xf>
    <xf numFmtId="0" fontId="4" fillId="0" borderId="57" xfId="0" quotePrefix="1" applyFont="1" applyBorder="1" applyAlignment="1">
      <alignment horizontal="center" vertical="center" wrapText="1"/>
    </xf>
    <xf numFmtId="3" fontId="4" fillId="0" borderId="58" xfId="0" applyNumberFormat="1" applyFont="1" applyBorder="1" applyAlignment="1">
      <alignment horizontal="center" vertical="center"/>
    </xf>
    <xf numFmtId="3" fontId="4" fillId="0" borderId="58" xfId="0" applyNumberFormat="1" applyFont="1" applyBorder="1" applyAlignment="1">
      <alignment horizontal="center" vertical="center" wrapText="1"/>
    </xf>
    <xf numFmtId="3" fontId="11" fillId="0" borderId="59" xfId="0" applyNumberFormat="1" applyFont="1" applyBorder="1" applyAlignment="1">
      <alignment horizontal="center" vertical="center"/>
    </xf>
    <xf numFmtId="3" fontId="7" fillId="0" borderId="60" xfId="0" applyNumberFormat="1" applyFont="1" applyBorder="1" applyAlignment="1">
      <alignment horizontal="center" vertical="center"/>
    </xf>
    <xf numFmtId="3" fontId="10" fillId="0" borderId="43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/>
    </xf>
    <xf numFmtId="3" fontId="11" fillId="0" borderId="47" xfId="0" applyNumberFormat="1" applyFont="1" applyBorder="1" applyAlignment="1">
      <alignment horizontal="center" vertical="center"/>
    </xf>
    <xf numFmtId="3" fontId="11" fillId="0" borderId="50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/>
    </xf>
    <xf numFmtId="3" fontId="10" fillId="0" borderId="49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0" quotePrefix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5" applyNumberFormat="1" applyFont="1" applyFill="1" applyBorder="1" applyAlignment="1">
      <alignment horizontal="center" vertical="center"/>
    </xf>
    <xf numFmtId="3" fontId="4" fillId="5" borderId="2" xfId="5" applyNumberFormat="1" applyFont="1" applyFill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0" fontId="4" fillId="0" borderId="22" xfId="0" applyFont="1" applyBorder="1"/>
    <xf numFmtId="0" fontId="4" fillId="3" borderId="22" xfId="6" applyFont="1" applyFill="1" applyBorder="1" applyAlignment="1">
      <alignment wrapText="1"/>
    </xf>
    <xf numFmtId="3" fontId="4" fillId="5" borderId="2" xfId="0" applyNumberFormat="1" applyFont="1" applyFill="1" applyBorder="1" applyAlignment="1">
      <alignment horizontal="center" vertical="center"/>
    </xf>
    <xf numFmtId="0" fontId="4" fillId="3" borderId="22" xfId="6" applyFont="1" applyFill="1" applyBorder="1"/>
    <xf numFmtId="3" fontId="4" fillId="5" borderId="10" xfId="0" applyNumberFormat="1" applyFont="1" applyFill="1" applyBorder="1" applyAlignment="1">
      <alignment horizontal="center" vertical="center"/>
    </xf>
    <xf numFmtId="0" fontId="4" fillId="3" borderId="22" xfId="6" applyFont="1" applyFill="1" applyBorder="1" applyAlignment="1">
      <alignment vertical="top" wrapText="1"/>
    </xf>
    <xf numFmtId="0" fontId="7" fillId="0" borderId="63" xfId="0" applyFont="1" applyBorder="1"/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3" fontId="4" fillId="5" borderId="29" xfId="5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3" fontId="4" fillId="0" borderId="41" xfId="0" applyNumberFormat="1" applyFont="1" applyBorder="1" applyAlignment="1">
      <alignment horizontal="center" vertical="center"/>
    </xf>
    <xf numFmtId="3" fontId="7" fillId="0" borderId="64" xfId="0" applyNumberFormat="1" applyFont="1" applyBorder="1" applyAlignment="1">
      <alignment horizontal="center" vertical="center"/>
    </xf>
    <xf numFmtId="0" fontId="7" fillId="0" borderId="4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3" fontId="4" fillId="5" borderId="41" xfId="0" applyNumberFormat="1" applyFont="1" applyFill="1" applyBorder="1" applyAlignment="1">
      <alignment horizontal="center" vertical="center"/>
    </xf>
    <xf numFmtId="3" fontId="4" fillId="0" borderId="48" xfId="5" applyNumberFormat="1" applyFont="1" applyBorder="1" applyAlignment="1">
      <alignment horizontal="center" vertical="center"/>
    </xf>
    <xf numFmtId="3" fontId="4" fillId="5" borderId="48" xfId="5" applyNumberFormat="1" applyFont="1" applyFill="1" applyBorder="1" applyAlignment="1">
      <alignment horizontal="center" vertical="center"/>
    </xf>
    <xf numFmtId="3" fontId="4" fillId="5" borderId="4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top"/>
    </xf>
    <xf numFmtId="0" fontId="20" fillId="0" borderId="0" xfId="0" applyFont="1"/>
    <xf numFmtId="0" fontId="12" fillId="0" borderId="0" xfId="0" applyFont="1" applyAlignment="1">
      <alignment horizontal="left"/>
    </xf>
    <xf numFmtId="3" fontId="4" fillId="5" borderId="29" xfId="0" applyNumberFormat="1" applyFont="1" applyFill="1" applyBorder="1" applyAlignment="1">
      <alignment horizontal="center" vertical="center"/>
    </xf>
    <xf numFmtId="3" fontId="4" fillId="5" borderId="0" xfId="5" applyNumberFormat="1" applyFont="1" applyFill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7" fillId="0" borderId="66" xfId="0" applyFont="1" applyBorder="1" applyAlignment="1">
      <alignment vertical="center" wrapText="1"/>
    </xf>
    <xf numFmtId="1" fontId="12" fillId="0" borderId="0" xfId="0" applyNumberFormat="1" applyFont="1" applyAlignment="1">
      <alignment horizontal="right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29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4" fillId="3" borderId="48" xfId="0" applyNumberFormat="1" applyFont="1" applyFill="1" applyBorder="1" applyAlignment="1">
      <alignment horizontal="center" vertical="center"/>
    </xf>
    <xf numFmtId="3" fontId="11" fillId="3" borderId="48" xfId="0" applyNumberFormat="1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0" fillId="0" borderId="0" xfId="0" applyFill="1"/>
    <xf numFmtId="3" fontId="11" fillId="0" borderId="7" xfId="0" applyNumberFormat="1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14" xfId="1" applyFont="1" applyFill="1" applyBorder="1" applyAlignment="1" applyProtection="1">
      <alignment horizontal="left" vertical="center" wrapText="1"/>
    </xf>
    <xf numFmtId="0" fontId="7" fillId="0" borderId="30" xfId="1" applyFont="1" applyFill="1" applyBorder="1" applyAlignment="1" applyProtection="1">
      <alignment horizontal="left" vertical="center" wrapText="1"/>
    </xf>
    <xf numFmtId="0" fontId="4" fillId="0" borderId="47" xfId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 applyProtection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3" fontId="20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vertical="center"/>
    </xf>
    <xf numFmtId="3" fontId="0" fillId="0" borderId="0" xfId="0" applyNumberFormat="1"/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" fontId="4" fillId="0" borderId="49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3" fontId="4" fillId="0" borderId="54" xfId="0" applyNumberFormat="1" applyFont="1" applyBorder="1" applyAlignment="1">
      <alignment horizontal="center" vertical="center"/>
    </xf>
    <xf numFmtId="3" fontId="7" fillId="0" borderId="52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top" wrapText="1"/>
    </xf>
    <xf numFmtId="0" fontId="7" fillId="0" borderId="3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64" fontId="7" fillId="0" borderId="3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62" xfId="0" applyNumberFormat="1" applyFont="1" applyBorder="1" applyAlignment="1">
      <alignment horizontal="center" vertical="center" wrapText="1"/>
    </xf>
    <xf numFmtId="164" fontId="7" fillId="0" borderId="41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5" borderId="20" xfId="5" applyFont="1" applyFill="1" applyBorder="1" applyAlignment="1">
      <alignment horizontal="center" vertical="center" wrapText="1"/>
    </xf>
    <xf numFmtId="0" fontId="7" fillId="5" borderId="21" xfId="5" applyFont="1" applyFill="1" applyBorder="1" applyAlignment="1">
      <alignment horizontal="center" vertical="center" wrapText="1"/>
    </xf>
    <xf numFmtId="0" fontId="7" fillId="5" borderId="67" xfId="5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4" fillId="0" borderId="21" xfId="0" quotePrefix="1" applyFont="1" applyBorder="1" applyAlignment="1">
      <alignment horizontal="left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4" xfId="1" applyFont="1" applyFill="1" applyBorder="1" applyAlignment="1" applyProtection="1">
      <alignment horizontal="left" vertical="center" wrapText="1"/>
    </xf>
    <xf numFmtId="0" fontId="4" fillId="0" borderId="6" xfId="1" applyFont="1" applyFill="1" applyBorder="1" applyAlignment="1" applyProtection="1">
      <alignment horizontal="left" vertical="center" wrapText="1"/>
    </xf>
    <xf numFmtId="0" fontId="4" fillId="0" borderId="13" xfId="1" applyFont="1" applyFill="1" applyBorder="1" applyAlignment="1" applyProtection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58" xfId="0" quotePrefix="1" applyFont="1" applyBorder="1" applyAlignment="1">
      <alignment horizontal="left" vertical="center" wrapText="1"/>
    </xf>
    <xf numFmtId="0" fontId="7" fillId="0" borderId="24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4" fillId="0" borderId="12" xfId="2" applyFont="1" applyBorder="1" applyAlignment="1">
      <alignment horizontal="left" vertical="top" wrapText="1"/>
    </xf>
    <xf numFmtId="0" fontId="4" fillId="0" borderId="9" xfId="2" applyFont="1" applyBorder="1" applyAlignment="1">
      <alignment horizontal="left" vertical="center" wrapText="1"/>
    </xf>
    <xf numFmtId="0" fontId="4" fillId="0" borderId="22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7">
    <cellStyle name="Įprastas" xfId="0" builtinId="0"/>
    <cellStyle name="Įprastas 2" xfId="2" xr:uid="{00000000-0005-0000-0000-000001000000}"/>
    <cellStyle name="Įprastas 3" xfId="3" xr:uid="{00000000-0005-0000-0000-000002000000}"/>
    <cellStyle name="Įvestis" xfId="1" builtinId="20"/>
    <cellStyle name="Įvestis 2" xfId="4" xr:uid="{00000000-0005-0000-0000-000004000000}"/>
    <cellStyle name="Normal_Sheet1" xfId="5" xr:uid="{00000000-0005-0000-0000-000005000000}"/>
    <cellStyle name="Paprastas 2" xfId="6" xr:uid="{00000000-0005-0000-0000-000006000000}"/>
  </cellStyles>
  <dxfs count="40"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numFmt numFmtId="165" formatCode="&quot;&quot;"/>
    </dxf>
    <dxf>
      <numFmt numFmtId="165" formatCode="&quot;&quot;"/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numFmt numFmtId="165" formatCode="&quot;&quot;"/>
    </dxf>
    <dxf>
      <numFmt numFmtId="165" formatCode="&quot;&quot;"/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opLeftCell="A18" zoomScaleNormal="100" workbookViewId="0">
      <selection activeCell="J52" sqref="J52"/>
    </sheetView>
  </sheetViews>
  <sheetFormatPr defaultRowHeight="15" x14ac:dyDescent="0.25"/>
  <cols>
    <col min="2" max="2" width="50.42578125" customWidth="1"/>
    <col min="3" max="3" width="15.42578125" customWidth="1"/>
    <col min="4" max="4" width="11.7109375" customWidth="1"/>
    <col min="5" max="5" width="13" customWidth="1"/>
  </cols>
  <sheetData>
    <row r="1" spans="1:5" ht="18.75" customHeight="1" x14ac:dyDescent="0.25">
      <c r="A1" s="1"/>
      <c r="C1" s="24" t="s">
        <v>190</v>
      </c>
      <c r="D1" s="24"/>
      <c r="E1" s="24"/>
    </row>
    <row r="2" spans="1:5" ht="17.25" customHeight="1" x14ac:dyDescent="0.25">
      <c r="A2" s="1"/>
      <c r="B2" s="262" t="s">
        <v>187</v>
      </c>
      <c r="C2" s="262"/>
      <c r="D2" s="262"/>
      <c r="E2" s="262"/>
    </row>
    <row r="3" spans="1:5" x14ac:dyDescent="0.25">
      <c r="A3" s="1"/>
      <c r="B3" s="262" t="s">
        <v>202</v>
      </c>
      <c r="C3" s="262"/>
      <c r="D3" s="262"/>
      <c r="E3" s="262"/>
    </row>
    <row r="4" spans="1:5" x14ac:dyDescent="0.25">
      <c r="A4" s="1"/>
      <c r="B4" s="262" t="s">
        <v>188</v>
      </c>
      <c r="C4" s="262"/>
      <c r="D4" s="262"/>
      <c r="E4" s="262"/>
    </row>
    <row r="5" spans="1:5" x14ac:dyDescent="0.25">
      <c r="A5" s="1"/>
      <c r="B5" s="262" t="s">
        <v>256</v>
      </c>
      <c r="C5" s="262"/>
      <c r="D5" s="262"/>
      <c r="E5" s="262"/>
    </row>
    <row r="6" spans="1:5" x14ac:dyDescent="0.25">
      <c r="A6" s="1"/>
      <c r="B6" s="262" t="s">
        <v>191</v>
      </c>
      <c r="C6" s="262"/>
    </row>
    <row r="7" spans="1:5" x14ac:dyDescent="0.25">
      <c r="A7" s="3"/>
      <c r="B7" s="4"/>
      <c r="C7" s="5"/>
    </row>
    <row r="8" spans="1:5" ht="15.75" customHeight="1" x14ac:dyDescent="0.25">
      <c r="A8" s="263" t="s">
        <v>214</v>
      </c>
      <c r="B8" s="263"/>
      <c r="C8" s="263"/>
      <c r="D8" s="263"/>
    </row>
    <row r="9" spans="1:5" ht="15.75" customHeight="1" x14ac:dyDescent="0.25">
      <c r="A9" s="29"/>
      <c r="B9" s="29"/>
      <c r="C9" s="29"/>
      <c r="D9" s="29"/>
      <c r="E9" s="18" t="s">
        <v>185</v>
      </c>
    </row>
    <row r="10" spans="1:5" ht="15.75" customHeight="1" x14ac:dyDescent="0.25">
      <c r="A10" s="73" t="s">
        <v>0</v>
      </c>
      <c r="B10" s="74" t="s">
        <v>1</v>
      </c>
      <c r="C10" s="74" t="s">
        <v>203</v>
      </c>
      <c r="D10" s="53" t="s">
        <v>182</v>
      </c>
      <c r="E10" s="53" t="s">
        <v>183</v>
      </c>
    </row>
    <row r="11" spans="1:5" x14ac:dyDescent="0.25">
      <c r="A11" s="57" t="s">
        <v>2</v>
      </c>
      <c r="B11" s="6" t="s">
        <v>3</v>
      </c>
      <c r="C11" s="58">
        <v>46373000</v>
      </c>
      <c r="D11" s="53"/>
      <c r="E11" s="75">
        <f>C11+D11</f>
        <v>46373000</v>
      </c>
    </row>
    <row r="12" spans="1:5" x14ac:dyDescent="0.25">
      <c r="A12" s="57" t="s">
        <v>4</v>
      </c>
      <c r="B12" s="59" t="s">
        <v>5</v>
      </c>
      <c r="C12" s="58">
        <v>45000</v>
      </c>
      <c r="D12" s="22"/>
      <c r="E12" s="27">
        <f>C12+D12</f>
        <v>45000</v>
      </c>
    </row>
    <row r="13" spans="1:5" x14ac:dyDescent="0.25">
      <c r="A13" s="57" t="s">
        <v>6</v>
      </c>
      <c r="B13" s="6" t="s">
        <v>7</v>
      </c>
      <c r="C13" s="58">
        <f>C14+C15+C16+C17</f>
        <v>2718434</v>
      </c>
      <c r="D13" s="22"/>
      <c r="E13" s="27">
        <f t="shared" ref="E13:E49" si="0">C13+D13</f>
        <v>2718434</v>
      </c>
    </row>
    <row r="14" spans="1:5" x14ac:dyDescent="0.25">
      <c r="A14" s="57" t="s">
        <v>8</v>
      </c>
      <c r="B14" s="6" t="s">
        <v>9</v>
      </c>
      <c r="C14" s="58">
        <v>1016434</v>
      </c>
      <c r="D14" s="22"/>
      <c r="E14" s="27">
        <f t="shared" si="0"/>
        <v>1016434</v>
      </c>
    </row>
    <row r="15" spans="1:5" x14ac:dyDescent="0.25">
      <c r="A15" s="57" t="s">
        <v>10</v>
      </c>
      <c r="B15" s="6" t="s">
        <v>11</v>
      </c>
      <c r="C15" s="58">
        <v>12000</v>
      </c>
      <c r="D15" s="22"/>
      <c r="E15" s="27">
        <f t="shared" si="0"/>
        <v>12000</v>
      </c>
    </row>
    <row r="16" spans="1:5" x14ac:dyDescent="0.25">
      <c r="A16" s="57" t="s">
        <v>12</v>
      </c>
      <c r="B16" s="6" t="s">
        <v>13</v>
      </c>
      <c r="C16" s="58">
        <v>1500000</v>
      </c>
      <c r="D16" s="22"/>
      <c r="E16" s="27">
        <f t="shared" si="0"/>
        <v>1500000</v>
      </c>
    </row>
    <row r="17" spans="1:5" x14ac:dyDescent="0.25">
      <c r="A17" s="57" t="s">
        <v>14</v>
      </c>
      <c r="B17" s="6" t="s">
        <v>15</v>
      </c>
      <c r="C17" s="58">
        <v>190000</v>
      </c>
      <c r="D17" s="22"/>
      <c r="E17" s="27">
        <f t="shared" si="0"/>
        <v>190000</v>
      </c>
    </row>
    <row r="18" spans="1:5" x14ac:dyDescent="0.25">
      <c r="A18" s="57" t="s">
        <v>16</v>
      </c>
      <c r="B18" s="6" t="s">
        <v>17</v>
      </c>
      <c r="C18" s="58">
        <f>C19+C20+C21</f>
        <v>170000</v>
      </c>
      <c r="D18" s="22"/>
      <c r="E18" s="27">
        <f t="shared" si="0"/>
        <v>170000</v>
      </c>
    </row>
    <row r="19" spans="1:5" x14ac:dyDescent="0.25">
      <c r="A19" s="57" t="s">
        <v>18</v>
      </c>
      <c r="B19" s="6" t="s">
        <v>19</v>
      </c>
      <c r="C19" s="58">
        <v>50000</v>
      </c>
      <c r="D19" s="22"/>
      <c r="E19" s="27">
        <f t="shared" si="0"/>
        <v>50000</v>
      </c>
    </row>
    <row r="20" spans="1:5" x14ac:dyDescent="0.25">
      <c r="A20" s="57" t="s">
        <v>20</v>
      </c>
      <c r="B20" s="6" t="s">
        <v>21</v>
      </c>
      <c r="C20" s="58">
        <v>50000</v>
      </c>
      <c r="D20" s="22"/>
      <c r="E20" s="27">
        <f t="shared" si="0"/>
        <v>50000</v>
      </c>
    </row>
    <row r="21" spans="1:5" x14ac:dyDescent="0.25">
      <c r="A21" s="57" t="s">
        <v>22</v>
      </c>
      <c r="B21" s="6" t="s">
        <v>23</v>
      </c>
      <c r="C21" s="58">
        <v>70000</v>
      </c>
      <c r="D21" s="27">
        <v>30000</v>
      </c>
      <c r="E21" s="27">
        <f t="shared" si="0"/>
        <v>100000</v>
      </c>
    </row>
    <row r="22" spans="1:5" x14ac:dyDescent="0.25">
      <c r="A22" s="60" t="s">
        <v>24</v>
      </c>
      <c r="B22" s="61" t="s">
        <v>25</v>
      </c>
      <c r="C22" s="62">
        <f>C11+C12+C13+C18</f>
        <v>49306434</v>
      </c>
      <c r="D22" s="62">
        <f>SUM(D11:D21)</f>
        <v>30000</v>
      </c>
      <c r="E22" s="56">
        <f t="shared" si="0"/>
        <v>49336434</v>
      </c>
    </row>
    <row r="23" spans="1:5" x14ac:dyDescent="0.25">
      <c r="A23" s="57" t="s">
        <v>26</v>
      </c>
      <c r="B23" s="6" t="s">
        <v>27</v>
      </c>
      <c r="C23" s="58">
        <v>2230000</v>
      </c>
      <c r="D23" s="22"/>
      <c r="E23" s="27">
        <f t="shared" si="0"/>
        <v>2230000</v>
      </c>
    </row>
    <row r="24" spans="1:5" x14ac:dyDescent="0.25">
      <c r="A24" s="63" t="s">
        <v>28</v>
      </c>
      <c r="B24" s="6" t="s">
        <v>29</v>
      </c>
      <c r="C24" s="58">
        <v>2200000</v>
      </c>
      <c r="D24" s="22"/>
      <c r="E24" s="27">
        <f t="shared" si="0"/>
        <v>2200000</v>
      </c>
    </row>
    <row r="25" spans="1:5" x14ac:dyDescent="0.25">
      <c r="A25" s="57" t="s">
        <v>30</v>
      </c>
      <c r="B25" s="6" t="s">
        <v>31</v>
      </c>
      <c r="C25" s="64">
        <v>2544700</v>
      </c>
      <c r="D25" s="64">
        <f>D26+D27+D28</f>
        <v>45000</v>
      </c>
      <c r="E25" s="27">
        <f t="shared" si="0"/>
        <v>2589700</v>
      </c>
    </row>
    <row r="26" spans="1:5" ht="30" x14ac:dyDescent="0.25">
      <c r="A26" s="63" t="s">
        <v>32</v>
      </c>
      <c r="B26" s="6" t="s">
        <v>33</v>
      </c>
      <c r="C26" s="19">
        <v>329300</v>
      </c>
      <c r="D26" s="22"/>
      <c r="E26" s="27">
        <f t="shared" si="0"/>
        <v>329300</v>
      </c>
    </row>
    <row r="27" spans="1:5" ht="30" x14ac:dyDescent="0.25">
      <c r="A27" s="63" t="s">
        <v>34</v>
      </c>
      <c r="B27" s="6" t="s">
        <v>35</v>
      </c>
      <c r="C27" s="19">
        <v>822700</v>
      </c>
      <c r="D27" s="229"/>
      <c r="E27" s="27">
        <f t="shared" si="0"/>
        <v>822700</v>
      </c>
    </row>
    <row r="28" spans="1:5" x14ac:dyDescent="0.25">
      <c r="A28" s="63" t="s">
        <v>36</v>
      </c>
      <c r="B28" s="6" t="s">
        <v>37</v>
      </c>
      <c r="C28" s="58">
        <v>1392700</v>
      </c>
      <c r="D28" s="229">
        <v>45000</v>
      </c>
      <c r="E28" s="27">
        <f t="shared" si="0"/>
        <v>1437700</v>
      </c>
    </row>
    <row r="29" spans="1:5" x14ac:dyDescent="0.25">
      <c r="A29" s="63" t="s">
        <v>38</v>
      </c>
      <c r="B29" s="6" t="s">
        <v>204</v>
      </c>
      <c r="C29" s="58">
        <v>25000</v>
      </c>
      <c r="D29" s="22"/>
      <c r="E29" s="27">
        <f t="shared" si="0"/>
        <v>25000</v>
      </c>
    </row>
    <row r="30" spans="1:5" ht="30" x14ac:dyDescent="0.25">
      <c r="A30" s="57" t="s">
        <v>43</v>
      </c>
      <c r="B30" s="6" t="s">
        <v>39</v>
      </c>
      <c r="C30" s="19">
        <f>C31+C32+C33</f>
        <v>184000</v>
      </c>
      <c r="D30" s="19"/>
      <c r="E30" s="27">
        <f t="shared" si="0"/>
        <v>184000</v>
      </c>
    </row>
    <row r="31" spans="1:5" x14ac:dyDescent="0.25">
      <c r="A31" s="57" t="s">
        <v>205</v>
      </c>
      <c r="B31" s="6" t="s">
        <v>40</v>
      </c>
      <c r="C31" s="58">
        <v>104000</v>
      </c>
      <c r="D31" s="22"/>
      <c r="E31" s="27">
        <f t="shared" si="0"/>
        <v>104000</v>
      </c>
    </row>
    <row r="32" spans="1:5" x14ac:dyDescent="0.25">
      <c r="A32" s="57" t="s">
        <v>206</v>
      </c>
      <c r="B32" s="6" t="s">
        <v>41</v>
      </c>
      <c r="C32" s="58">
        <v>50000</v>
      </c>
      <c r="D32" s="22"/>
      <c r="E32" s="27">
        <f t="shared" si="0"/>
        <v>50000</v>
      </c>
    </row>
    <row r="33" spans="1:15" x14ac:dyDescent="0.25">
      <c r="A33" s="57" t="s">
        <v>207</v>
      </c>
      <c r="B33" s="6" t="s">
        <v>42</v>
      </c>
      <c r="C33" s="58">
        <v>30000</v>
      </c>
      <c r="D33" s="22"/>
      <c r="E33" s="27">
        <f t="shared" si="0"/>
        <v>30000</v>
      </c>
    </row>
    <row r="34" spans="1:15" x14ac:dyDescent="0.25">
      <c r="A34" s="57" t="s">
        <v>45</v>
      </c>
      <c r="B34" s="6" t="s">
        <v>44</v>
      </c>
      <c r="C34" s="58">
        <v>81000</v>
      </c>
      <c r="D34" s="22"/>
      <c r="E34" s="27">
        <f t="shared" si="0"/>
        <v>81000</v>
      </c>
    </row>
    <row r="35" spans="1:15" ht="30" x14ac:dyDescent="0.25">
      <c r="A35" s="57" t="s">
        <v>49</v>
      </c>
      <c r="B35" s="6" t="s">
        <v>46</v>
      </c>
      <c r="C35" s="19">
        <f>C36+C37</f>
        <v>183000</v>
      </c>
      <c r="D35" s="19">
        <f>D36+D37</f>
        <v>664000</v>
      </c>
      <c r="E35" s="27">
        <f t="shared" si="0"/>
        <v>847000</v>
      </c>
    </row>
    <row r="36" spans="1:15" x14ac:dyDescent="0.25">
      <c r="A36" s="57" t="s">
        <v>208</v>
      </c>
      <c r="B36" s="6" t="s">
        <v>47</v>
      </c>
      <c r="C36" s="58">
        <v>83000</v>
      </c>
      <c r="D36" s="22"/>
      <c r="E36" s="27">
        <f t="shared" si="0"/>
        <v>83000</v>
      </c>
    </row>
    <row r="37" spans="1:15" x14ac:dyDescent="0.25">
      <c r="A37" s="57" t="s">
        <v>209</v>
      </c>
      <c r="B37" s="6" t="s">
        <v>48</v>
      </c>
      <c r="C37" s="58">
        <v>100000</v>
      </c>
      <c r="D37" s="27">
        <v>664000</v>
      </c>
      <c r="E37" s="27">
        <f t="shared" si="0"/>
        <v>764000</v>
      </c>
    </row>
    <row r="38" spans="1:15" ht="28.5" x14ac:dyDescent="0.25">
      <c r="A38" s="60" t="s">
        <v>50</v>
      </c>
      <c r="B38" s="61" t="s">
        <v>210</v>
      </c>
      <c r="C38" s="76">
        <f>C22+C23+C25+C29+C30+C34+C35</f>
        <v>54554134</v>
      </c>
      <c r="D38" s="76">
        <f>D22+D23+D25+D29+D30+D34+D35</f>
        <v>739000</v>
      </c>
      <c r="E38" s="56">
        <f t="shared" si="0"/>
        <v>55293134</v>
      </c>
    </row>
    <row r="39" spans="1:15" ht="30" x14ac:dyDescent="0.25">
      <c r="A39" s="57" t="s">
        <v>52</v>
      </c>
      <c r="B39" s="6" t="s">
        <v>51</v>
      </c>
      <c r="C39" s="21">
        <v>5262617</v>
      </c>
      <c r="D39" s="20"/>
      <c r="E39" s="27">
        <f t="shared" si="0"/>
        <v>5262617</v>
      </c>
    </row>
    <row r="40" spans="1:15" x14ac:dyDescent="0.25">
      <c r="A40" s="57" t="s">
        <v>54</v>
      </c>
      <c r="B40" s="6" t="s">
        <v>53</v>
      </c>
      <c r="C40" s="66">
        <v>24720735</v>
      </c>
      <c r="D40" s="230"/>
      <c r="E40" s="27">
        <f t="shared" si="0"/>
        <v>24720735</v>
      </c>
      <c r="F40" s="245"/>
      <c r="G40" s="245"/>
      <c r="H40" s="245"/>
      <c r="I40" s="245"/>
    </row>
    <row r="41" spans="1:15" ht="30" x14ac:dyDescent="0.25">
      <c r="A41" s="67" t="s">
        <v>56</v>
      </c>
      <c r="B41" s="7" t="s">
        <v>55</v>
      </c>
      <c r="C41" s="21">
        <v>3757436</v>
      </c>
      <c r="D41" s="229">
        <v>122017</v>
      </c>
      <c r="E41" s="27">
        <f t="shared" si="0"/>
        <v>3879453</v>
      </c>
      <c r="F41" s="234"/>
      <c r="G41" s="234"/>
      <c r="H41" s="246"/>
      <c r="I41" s="246"/>
      <c r="J41" s="234"/>
      <c r="K41" s="234"/>
      <c r="L41" s="234"/>
      <c r="M41" s="234"/>
      <c r="N41" s="234"/>
      <c r="O41" s="235"/>
    </row>
    <row r="42" spans="1:15" ht="18" customHeight="1" x14ac:dyDescent="0.25">
      <c r="A42" s="57" t="s">
        <v>58</v>
      </c>
      <c r="B42" s="6" t="s">
        <v>57</v>
      </c>
      <c r="C42" s="64">
        <v>2531200</v>
      </c>
      <c r="D42" s="229"/>
      <c r="E42" s="27">
        <f t="shared" si="0"/>
        <v>2531200</v>
      </c>
    </row>
    <row r="43" spans="1:15" ht="45" x14ac:dyDescent="0.25">
      <c r="A43" s="57" t="s">
        <v>59</v>
      </c>
      <c r="B43" s="6" t="s">
        <v>260</v>
      </c>
      <c r="C43" s="20">
        <v>5070183</v>
      </c>
      <c r="D43" s="229">
        <v>2093481</v>
      </c>
      <c r="E43" s="27">
        <f t="shared" si="0"/>
        <v>7163664</v>
      </c>
      <c r="F43" s="248"/>
      <c r="G43" s="249"/>
      <c r="H43" s="250"/>
      <c r="I43" s="250"/>
    </row>
    <row r="44" spans="1:15" ht="22.5" customHeight="1" x14ac:dyDescent="0.25">
      <c r="A44" s="57" t="s">
        <v>259</v>
      </c>
      <c r="B44" s="6" t="s">
        <v>261</v>
      </c>
      <c r="C44" s="20">
        <v>7000</v>
      </c>
      <c r="D44" s="260">
        <v>2344326</v>
      </c>
      <c r="E44" s="261">
        <f t="shared" si="0"/>
        <v>2351326</v>
      </c>
      <c r="F44" s="23"/>
      <c r="G44" s="23"/>
    </row>
    <row r="45" spans="1:15" x14ac:dyDescent="0.25">
      <c r="A45" s="60" t="s">
        <v>60</v>
      </c>
      <c r="B45" s="61" t="s">
        <v>211</v>
      </c>
      <c r="C45" s="62">
        <f>C39+C40+C41+C42+C43</f>
        <v>41342171</v>
      </c>
      <c r="D45" s="62">
        <f>D39+D40+D41+D42+D43</f>
        <v>2215498</v>
      </c>
      <c r="E45" s="56">
        <f>C45+D45</f>
        <v>43557669</v>
      </c>
    </row>
    <row r="46" spans="1:15" x14ac:dyDescent="0.25">
      <c r="A46" s="60" t="s">
        <v>61</v>
      </c>
      <c r="B46" s="61" t="s">
        <v>212</v>
      </c>
      <c r="C46" s="65">
        <f>C38+C45</f>
        <v>95896305</v>
      </c>
      <c r="D46" s="65">
        <f>D38+D45</f>
        <v>2954498</v>
      </c>
      <c r="E46" s="56">
        <f t="shared" si="0"/>
        <v>98850803</v>
      </c>
    </row>
    <row r="47" spans="1:15" x14ac:dyDescent="0.25">
      <c r="A47" s="57" t="s">
        <v>63</v>
      </c>
      <c r="B47" s="6" t="s">
        <v>62</v>
      </c>
      <c r="C47" s="58">
        <v>1227800</v>
      </c>
      <c r="D47" s="20"/>
      <c r="E47" s="27">
        <f t="shared" si="0"/>
        <v>1227800</v>
      </c>
    </row>
    <row r="48" spans="1:15" x14ac:dyDescent="0.25">
      <c r="A48" s="57" t="s">
        <v>65</v>
      </c>
      <c r="B48" s="6" t="s">
        <v>64</v>
      </c>
      <c r="C48" s="58">
        <v>6178230</v>
      </c>
      <c r="D48" s="22"/>
      <c r="E48" s="27">
        <f t="shared" si="0"/>
        <v>6178230</v>
      </c>
    </row>
    <row r="49" spans="1:5" x14ac:dyDescent="0.25">
      <c r="A49" s="60" t="s">
        <v>115</v>
      </c>
      <c r="B49" s="61" t="s">
        <v>213</v>
      </c>
      <c r="C49" s="62">
        <f>C46+C47+C48</f>
        <v>103302335</v>
      </c>
      <c r="D49" s="62">
        <f>D46+D47+D48</f>
        <v>2954498</v>
      </c>
      <c r="E49" s="56">
        <f t="shared" si="0"/>
        <v>106256833</v>
      </c>
    </row>
    <row r="50" spans="1:5" x14ac:dyDescent="0.25">
      <c r="A50" s="68"/>
      <c r="B50" s="69"/>
      <c r="C50" s="70"/>
      <c r="D50" s="71"/>
      <c r="E50" s="72"/>
    </row>
    <row r="53" spans="1:5" x14ac:dyDescent="0.25">
      <c r="B53" s="23"/>
    </row>
  </sheetData>
  <mergeCells count="6">
    <mergeCell ref="B6:C6"/>
    <mergeCell ref="A8:D8"/>
    <mergeCell ref="B2:E2"/>
    <mergeCell ref="B3:E3"/>
    <mergeCell ref="B4:E4"/>
    <mergeCell ref="B5:E5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0"/>
  <sheetViews>
    <sheetView view="pageBreakPreview" topLeftCell="A3" zoomScaleNormal="100" zoomScaleSheetLayoutView="100" workbookViewId="0">
      <selection activeCell="E46" sqref="E46"/>
    </sheetView>
  </sheetViews>
  <sheetFormatPr defaultRowHeight="15" x14ac:dyDescent="0.25"/>
  <cols>
    <col min="1" max="1" width="4.42578125" customWidth="1"/>
    <col min="2" max="2" width="17.140625" customWidth="1"/>
    <col min="3" max="3" width="9.28515625" customWidth="1"/>
    <col min="4" max="4" width="8.28515625" customWidth="1"/>
    <col min="5" max="6" width="8.7109375" customWidth="1"/>
    <col min="8" max="8" width="8.140625" customWidth="1"/>
    <col min="9" max="11" width="8.7109375" customWidth="1"/>
    <col min="12" max="14" width="9.140625" customWidth="1"/>
  </cols>
  <sheetData>
    <row r="1" spans="1:14" ht="17.25" customHeight="1" x14ac:dyDescent="0.25">
      <c r="A1" s="8"/>
      <c r="C1" s="24" t="s">
        <v>186</v>
      </c>
      <c r="D1" s="24"/>
      <c r="E1" s="24"/>
      <c r="F1" s="26"/>
    </row>
    <row r="2" spans="1:14" ht="14.25" customHeight="1" x14ac:dyDescent="0.25">
      <c r="A2" s="8"/>
      <c r="B2" s="4" t="s">
        <v>251</v>
      </c>
      <c r="C2" s="5"/>
      <c r="F2" s="25"/>
    </row>
    <row r="3" spans="1:14" ht="15.75" customHeight="1" x14ac:dyDescent="0.25">
      <c r="A3" s="8"/>
      <c r="B3" s="4" t="s">
        <v>252</v>
      </c>
      <c r="C3" s="5"/>
      <c r="F3" s="25"/>
    </row>
    <row r="4" spans="1:14" ht="15.75" customHeight="1" x14ac:dyDescent="0.25">
      <c r="A4" s="8"/>
      <c r="B4" s="4" t="s">
        <v>253</v>
      </c>
      <c r="C4" s="5"/>
    </row>
    <row r="5" spans="1:14" ht="15.75" customHeight="1" x14ac:dyDescent="0.25">
      <c r="A5" s="8"/>
      <c r="B5" s="4" t="s">
        <v>258</v>
      </c>
      <c r="C5" s="5"/>
      <c r="F5" s="25"/>
    </row>
    <row r="6" spans="1:14" ht="15.75" customHeight="1" x14ac:dyDescent="0.25">
      <c r="A6" s="8"/>
      <c r="B6" s="265" t="s">
        <v>255</v>
      </c>
      <c r="C6" s="265"/>
      <c r="D6" s="265"/>
      <c r="E6" s="265"/>
      <c r="F6" s="265"/>
      <c r="G6" s="265"/>
      <c r="H6" s="265"/>
    </row>
    <row r="7" spans="1:14" ht="15.75" customHeight="1" x14ac:dyDescent="0.25">
      <c r="A7" s="8"/>
      <c r="B7" s="9"/>
      <c r="C7" s="9"/>
      <c r="D7" s="2"/>
      <c r="E7" s="2"/>
    </row>
    <row r="8" spans="1:14" ht="15.75" customHeight="1" x14ac:dyDescent="0.25">
      <c r="A8" s="263" t="s">
        <v>254</v>
      </c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9"/>
      <c r="N8" s="29"/>
    </row>
    <row r="9" spans="1:14" ht="15.75" thickBot="1" x14ac:dyDescent="0.3">
      <c r="A9" s="8"/>
      <c r="B9" s="190"/>
      <c r="C9" s="190"/>
      <c r="D9" s="190"/>
      <c r="E9" s="190"/>
      <c r="F9" s="179"/>
      <c r="G9" s="9"/>
      <c r="H9" s="9"/>
      <c r="I9" s="9"/>
      <c r="J9" s="9"/>
      <c r="K9" s="9"/>
    </row>
    <row r="10" spans="1:14" ht="15.75" customHeight="1" thickBot="1" x14ac:dyDescent="0.3">
      <c r="A10" s="268" t="s">
        <v>0</v>
      </c>
      <c r="B10" s="270" t="s">
        <v>217</v>
      </c>
      <c r="C10" s="272" t="s">
        <v>218</v>
      </c>
      <c r="D10" s="274" t="s">
        <v>182</v>
      </c>
      <c r="E10" s="276" t="s">
        <v>183</v>
      </c>
      <c r="F10" s="278" t="s">
        <v>219</v>
      </c>
      <c r="G10" s="279"/>
      <c r="H10" s="279"/>
      <c r="I10" s="279"/>
      <c r="J10" s="280"/>
      <c r="K10" s="280"/>
      <c r="L10" s="281"/>
      <c r="M10" s="180"/>
      <c r="N10" s="180"/>
    </row>
    <row r="11" spans="1:14" ht="120.75" customHeight="1" thickBot="1" x14ac:dyDescent="0.3">
      <c r="A11" s="269"/>
      <c r="B11" s="271"/>
      <c r="C11" s="273"/>
      <c r="D11" s="275"/>
      <c r="E11" s="277"/>
      <c r="F11" s="224" t="s">
        <v>220</v>
      </c>
      <c r="G11" s="282" t="s">
        <v>221</v>
      </c>
      <c r="H11" s="283"/>
      <c r="I11" s="284"/>
      <c r="J11" s="285" t="s">
        <v>222</v>
      </c>
      <c r="K11" s="286"/>
      <c r="L11" s="287"/>
      <c r="M11" s="180"/>
      <c r="N11" s="180"/>
    </row>
    <row r="12" spans="1:14" ht="24" x14ac:dyDescent="0.25">
      <c r="A12" s="269"/>
      <c r="B12" s="271"/>
      <c r="C12" s="273"/>
      <c r="D12" s="275"/>
      <c r="E12" s="277"/>
      <c r="F12" s="211" t="s">
        <v>184</v>
      </c>
      <c r="G12" s="212" t="s">
        <v>184</v>
      </c>
      <c r="H12" s="208" t="s">
        <v>182</v>
      </c>
      <c r="I12" s="213" t="s">
        <v>183</v>
      </c>
      <c r="J12" s="225" t="s">
        <v>184</v>
      </c>
      <c r="K12" s="225" t="s">
        <v>182</v>
      </c>
      <c r="L12" s="225" t="s">
        <v>183</v>
      </c>
      <c r="M12" s="188"/>
      <c r="N12" s="188"/>
    </row>
    <row r="13" spans="1:14" ht="36.75" x14ac:dyDescent="0.25">
      <c r="A13" s="191" t="s">
        <v>2</v>
      </c>
      <c r="B13" s="192" t="s">
        <v>223</v>
      </c>
      <c r="C13" s="193">
        <f>F13+L13</f>
        <v>168000</v>
      </c>
      <c r="D13" s="50"/>
      <c r="E13" s="209">
        <f>C13+D13</f>
        <v>168000</v>
      </c>
      <c r="F13" s="215">
        <v>168000</v>
      </c>
      <c r="G13" s="193"/>
      <c r="H13" s="50"/>
      <c r="I13" s="209"/>
      <c r="J13" s="196"/>
      <c r="K13" s="196"/>
      <c r="L13" s="196"/>
      <c r="M13" s="176"/>
      <c r="N13" s="176"/>
    </row>
    <row r="14" spans="1:14" ht="24.75" x14ac:dyDescent="0.25">
      <c r="A14" s="191" t="s">
        <v>4</v>
      </c>
      <c r="B14" s="192" t="s">
        <v>224</v>
      </c>
      <c r="C14" s="193">
        <f>F14+L14</f>
        <v>90000</v>
      </c>
      <c r="D14" s="50"/>
      <c r="E14" s="209">
        <f t="shared" ref="E14:E40" si="0">C14+D14</f>
        <v>90000</v>
      </c>
      <c r="F14" s="216">
        <v>40000</v>
      </c>
      <c r="G14" s="193"/>
      <c r="H14" s="50"/>
      <c r="I14" s="209"/>
      <c r="J14" s="196">
        <v>50000</v>
      </c>
      <c r="K14" s="196"/>
      <c r="L14" s="196">
        <v>50000</v>
      </c>
      <c r="M14" s="176"/>
      <c r="N14" s="176"/>
    </row>
    <row r="15" spans="1:14" ht="24.75" x14ac:dyDescent="0.25">
      <c r="A15" s="191" t="s">
        <v>6</v>
      </c>
      <c r="B15" s="192" t="s">
        <v>225</v>
      </c>
      <c r="C15" s="193">
        <f>F15+J15</f>
        <v>25700</v>
      </c>
      <c r="D15" s="227"/>
      <c r="E15" s="209">
        <f t="shared" si="0"/>
        <v>25700</v>
      </c>
      <c r="F15" s="216"/>
      <c r="G15" s="193"/>
      <c r="H15" s="50"/>
      <c r="I15" s="209"/>
      <c r="J15" s="196">
        <v>25700</v>
      </c>
      <c r="K15" s="228"/>
      <c r="L15" s="196">
        <f>+J15+K15</f>
        <v>25700</v>
      </c>
      <c r="M15" s="176"/>
      <c r="N15" s="176"/>
    </row>
    <row r="16" spans="1:14" ht="36.75" x14ac:dyDescent="0.25">
      <c r="A16" s="191" t="s">
        <v>16</v>
      </c>
      <c r="B16" s="192" t="s">
        <v>226</v>
      </c>
      <c r="C16" s="193">
        <f>F16+L16</f>
        <v>19000</v>
      </c>
      <c r="D16" s="50"/>
      <c r="E16" s="209">
        <f t="shared" si="0"/>
        <v>19000</v>
      </c>
      <c r="F16" s="216">
        <v>12000</v>
      </c>
      <c r="G16" s="193"/>
      <c r="H16" s="50"/>
      <c r="I16" s="209"/>
      <c r="J16" s="196">
        <v>7000</v>
      </c>
      <c r="K16" s="196"/>
      <c r="L16" s="196">
        <v>7000</v>
      </c>
      <c r="M16" s="176"/>
      <c r="N16" s="176"/>
    </row>
    <row r="17" spans="1:14" x14ac:dyDescent="0.25">
      <c r="A17" s="191" t="s">
        <v>24</v>
      </c>
      <c r="B17" s="197" t="s">
        <v>227</v>
      </c>
      <c r="C17" s="193">
        <f>F17+L17</f>
        <v>437600</v>
      </c>
      <c r="D17" s="50"/>
      <c r="E17" s="209">
        <f>C17+D17</f>
        <v>437600</v>
      </c>
      <c r="F17" s="216">
        <v>9000</v>
      </c>
      <c r="G17" s="193"/>
      <c r="H17" s="50"/>
      <c r="I17" s="209"/>
      <c r="J17" s="196">
        <v>428600</v>
      </c>
      <c r="K17" s="196"/>
      <c r="L17" s="196">
        <v>428600</v>
      </c>
      <c r="M17" s="176"/>
      <c r="N17" s="176"/>
    </row>
    <row r="18" spans="1:14" ht="36.75" x14ac:dyDescent="0.25">
      <c r="A18" s="191" t="s">
        <v>26</v>
      </c>
      <c r="B18" s="198" t="s">
        <v>228</v>
      </c>
      <c r="C18" s="193">
        <f>F18+L18</f>
        <v>14000</v>
      </c>
      <c r="D18" s="50"/>
      <c r="E18" s="209">
        <f t="shared" si="0"/>
        <v>14000</v>
      </c>
      <c r="F18" s="104">
        <v>13000</v>
      </c>
      <c r="G18" s="201"/>
      <c r="H18" s="199"/>
      <c r="I18" s="214"/>
      <c r="J18" s="196">
        <v>1000</v>
      </c>
      <c r="K18" s="222"/>
      <c r="L18" s="196">
        <v>1000</v>
      </c>
      <c r="M18" s="176"/>
      <c r="N18" s="176"/>
    </row>
    <row r="19" spans="1:14" ht="24.75" x14ac:dyDescent="0.25">
      <c r="A19" s="191" t="s">
        <v>30</v>
      </c>
      <c r="B19" s="198" t="s">
        <v>229</v>
      </c>
      <c r="C19" s="193">
        <f>F19+L19</f>
        <v>52500</v>
      </c>
      <c r="D19" s="50">
        <f>K19</f>
        <v>45000</v>
      </c>
      <c r="E19" s="209">
        <f t="shared" si="0"/>
        <v>97500</v>
      </c>
      <c r="F19" s="104">
        <v>7000</v>
      </c>
      <c r="G19" s="193"/>
      <c r="H19" s="50"/>
      <c r="I19" s="209"/>
      <c r="J19" s="196">
        <v>500</v>
      </c>
      <c r="K19" s="196">
        <v>45000</v>
      </c>
      <c r="L19" s="196">
        <f>J19+K19</f>
        <v>45500</v>
      </c>
      <c r="M19" s="176"/>
      <c r="N19" s="176"/>
    </row>
    <row r="20" spans="1:14" ht="24.75" x14ac:dyDescent="0.25">
      <c r="A20" s="191" t="s">
        <v>38</v>
      </c>
      <c r="B20" s="198" t="s">
        <v>230</v>
      </c>
      <c r="C20" s="193">
        <f t="shared" ref="C20:C39" si="1">F20+G20+L20</f>
        <v>88300</v>
      </c>
      <c r="D20" s="50"/>
      <c r="E20" s="209">
        <f t="shared" si="0"/>
        <v>88300</v>
      </c>
      <c r="F20" s="104">
        <v>9000</v>
      </c>
      <c r="G20" s="193">
        <v>57000</v>
      </c>
      <c r="H20" s="50"/>
      <c r="I20" s="209">
        <f>G20+H20</f>
        <v>57000</v>
      </c>
      <c r="J20" s="196">
        <v>22300</v>
      </c>
      <c r="K20" s="196"/>
      <c r="L20" s="196">
        <v>22300</v>
      </c>
      <c r="M20" s="176"/>
      <c r="N20" s="176"/>
    </row>
    <row r="21" spans="1:14" x14ac:dyDescent="0.25">
      <c r="A21" s="191" t="s">
        <v>43</v>
      </c>
      <c r="B21" s="198" t="s">
        <v>231</v>
      </c>
      <c r="C21" s="193">
        <f t="shared" si="1"/>
        <v>122700</v>
      </c>
      <c r="D21" s="50"/>
      <c r="E21" s="209">
        <f t="shared" si="0"/>
        <v>122700</v>
      </c>
      <c r="F21" s="104">
        <v>2700</v>
      </c>
      <c r="G21" s="193">
        <v>89500</v>
      </c>
      <c r="H21" s="50"/>
      <c r="I21" s="209">
        <f t="shared" ref="I21:I38" si="2">G21+H21</f>
        <v>89500</v>
      </c>
      <c r="J21" s="196">
        <v>30500</v>
      </c>
      <c r="K21" s="196"/>
      <c r="L21" s="196">
        <v>30500</v>
      </c>
      <c r="M21" s="176"/>
      <c r="N21" s="176"/>
    </row>
    <row r="22" spans="1:14" x14ac:dyDescent="0.25">
      <c r="A22" s="191" t="s">
        <v>45</v>
      </c>
      <c r="B22" s="198" t="s">
        <v>232</v>
      </c>
      <c r="C22" s="193">
        <f t="shared" si="1"/>
        <v>55000</v>
      </c>
      <c r="D22" s="50"/>
      <c r="E22" s="209">
        <f t="shared" si="0"/>
        <v>55000</v>
      </c>
      <c r="F22" s="104">
        <v>5000</v>
      </c>
      <c r="G22" s="193">
        <v>16000</v>
      </c>
      <c r="H22" s="50"/>
      <c r="I22" s="209">
        <f t="shared" si="2"/>
        <v>16000</v>
      </c>
      <c r="J22" s="196">
        <v>34000</v>
      </c>
      <c r="K22" s="196"/>
      <c r="L22" s="196">
        <v>34000</v>
      </c>
      <c r="M22" s="176"/>
      <c r="N22" s="176"/>
    </row>
    <row r="23" spans="1:14" x14ac:dyDescent="0.25">
      <c r="A23" s="191" t="s">
        <v>49</v>
      </c>
      <c r="B23" s="200" t="s">
        <v>233</v>
      </c>
      <c r="C23" s="193">
        <f t="shared" si="1"/>
        <v>27500</v>
      </c>
      <c r="D23" s="50"/>
      <c r="E23" s="209">
        <f t="shared" si="0"/>
        <v>27500</v>
      </c>
      <c r="F23" s="104">
        <v>2500</v>
      </c>
      <c r="G23" s="193">
        <v>7000</v>
      </c>
      <c r="H23" s="50"/>
      <c r="I23" s="209">
        <f t="shared" si="2"/>
        <v>7000</v>
      </c>
      <c r="J23" s="196">
        <v>18000</v>
      </c>
      <c r="K23" s="196"/>
      <c r="L23" s="196">
        <v>18000</v>
      </c>
      <c r="M23" s="176"/>
      <c r="N23" s="176"/>
    </row>
    <row r="24" spans="1:14" ht="36.75" x14ac:dyDescent="0.25">
      <c r="A24" s="191" t="s">
        <v>50</v>
      </c>
      <c r="B24" s="198" t="s">
        <v>234</v>
      </c>
      <c r="C24" s="193">
        <f t="shared" si="1"/>
        <v>18000</v>
      </c>
      <c r="D24" s="50"/>
      <c r="E24" s="209">
        <f t="shared" si="0"/>
        <v>18000</v>
      </c>
      <c r="F24" s="104">
        <v>2100</v>
      </c>
      <c r="G24" s="193">
        <v>10900</v>
      </c>
      <c r="H24" s="50"/>
      <c r="I24" s="209">
        <f t="shared" si="2"/>
        <v>10900</v>
      </c>
      <c r="J24" s="196">
        <v>5000</v>
      </c>
      <c r="K24" s="196"/>
      <c r="L24" s="196">
        <v>5000</v>
      </c>
      <c r="M24" s="176"/>
      <c r="N24" s="176"/>
    </row>
    <row r="25" spans="1:14" ht="24.75" x14ac:dyDescent="0.25">
      <c r="A25" s="191" t="s">
        <v>52</v>
      </c>
      <c r="B25" s="198" t="s">
        <v>235</v>
      </c>
      <c r="C25" s="193">
        <f t="shared" si="1"/>
        <v>31600</v>
      </c>
      <c r="D25" s="50"/>
      <c r="E25" s="209">
        <f t="shared" si="0"/>
        <v>31600</v>
      </c>
      <c r="F25" s="217">
        <v>3400</v>
      </c>
      <c r="G25" s="193">
        <v>20600</v>
      </c>
      <c r="H25" s="50"/>
      <c r="I25" s="209">
        <f t="shared" si="2"/>
        <v>20600</v>
      </c>
      <c r="J25" s="196">
        <v>7600</v>
      </c>
      <c r="K25" s="196"/>
      <c r="L25" s="196">
        <v>7600</v>
      </c>
      <c r="M25" s="176"/>
      <c r="N25" s="176"/>
    </row>
    <row r="26" spans="1:14" ht="24.75" x14ac:dyDescent="0.25">
      <c r="A26" s="191" t="s">
        <v>54</v>
      </c>
      <c r="B26" s="198" t="s">
        <v>236</v>
      </c>
      <c r="C26" s="193">
        <f t="shared" si="1"/>
        <v>26500</v>
      </c>
      <c r="D26" s="50"/>
      <c r="E26" s="209">
        <f t="shared" si="0"/>
        <v>26500</v>
      </c>
      <c r="F26" s="104">
        <v>4200</v>
      </c>
      <c r="G26" s="193">
        <v>19000</v>
      </c>
      <c r="H26" s="50"/>
      <c r="I26" s="209">
        <f t="shared" si="2"/>
        <v>19000</v>
      </c>
      <c r="J26" s="196">
        <v>3300</v>
      </c>
      <c r="K26" s="196"/>
      <c r="L26" s="196">
        <v>3300</v>
      </c>
      <c r="M26" s="176"/>
      <c r="N26" s="176"/>
    </row>
    <row r="27" spans="1:14" ht="36" x14ac:dyDescent="0.25">
      <c r="A27" s="191" t="s">
        <v>56</v>
      </c>
      <c r="B27" s="202" t="s">
        <v>237</v>
      </c>
      <c r="C27" s="193">
        <f t="shared" si="1"/>
        <v>22000</v>
      </c>
      <c r="D27" s="50"/>
      <c r="E27" s="209">
        <f t="shared" si="0"/>
        <v>22000</v>
      </c>
      <c r="F27" s="217">
        <v>3000</v>
      </c>
      <c r="G27" s="193">
        <v>4300</v>
      </c>
      <c r="H27" s="50"/>
      <c r="I27" s="209">
        <f t="shared" si="2"/>
        <v>4300</v>
      </c>
      <c r="J27" s="196">
        <v>14700</v>
      </c>
      <c r="K27" s="196"/>
      <c r="L27" s="196">
        <v>14700</v>
      </c>
      <c r="M27" s="176"/>
      <c r="N27" s="176"/>
    </row>
    <row r="28" spans="1:14" ht="24.75" x14ac:dyDescent="0.25">
      <c r="A28" s="191" t="s">
        <v>58</v>
      </c>
      <c r="B28" s="198" t="s">
        <v>238</v>
      </c>
      <c r="C28" s="193">
        <f t="shared" si="1"/>
        <v>94500</v>
      </c>
      <c r="D28" s="50"/>
      <c r="E28" s="209">
        <f t="shared" si="0"/>
        <v>94500</v>
      </c>
      <c r="F28" s="104">
        <v>1400</v>
      </c>
      <c r="G28" s="193">
        <v>73500</v>
      </c>
      <c r="H28" s="50"/>
      <c r="I28" s="209">
        <f t="shared" si="2"/>
        <v>73500</v>
      </c>
      <c r="J28" s="196">
        <v>19600</v>
      </c>
      <c r="K28" s="196"/>
      <c r="L28" s="196">
        <v>19600</v>
      </c>
      <c r="M28" s="176"/>
      <c r="N28" s="176"/>
    </row>
    <row r="29" spans="1:14" ht="24.75" x14ac:dyDescent="0.25">
      <c r="A29" s="191" t="s">
        <v>59</v>
      </c>
      <c r="B29" s="198" t="s">
        <v>239</v>
      </c>
      <c r="C29" s="193">
        <f t="shared" si="1"/>
        <v>101500</v>
      </c>
      <c r="D29" s="50"/>
      <c r="E29" s="209">
        <f t="shared" si="0"/>
        <v>101500</v>
      </c>
      <c r="F29" s="104">
        <v>800</v>
      </c>
      <c r="G29" s="193">
        <v>75700</v>
      </c>
      <c r="H29" s="50"/>
      <c r="I29" s="209">
        <f t="shared" si="2"/>
        <v>75700</v>
      </c>
      <c r="J29" s="196">
        <v>25000</v>
      </c>
      <c r="K29" s="196"/>
      <c r="L29" s="196">
        <v>25000</v>
      </c>
      <c r="M29" s="176"/>
      <c r="N29" s="176"/>
    </row>
    <row r="30" spans="1:14" ht="24.75" x14ac:dyDescent="0.25">
      <c r="A30" s="191" t="s">
        <v>60</v>
      </c>
      <c r="B30" s="198" t="s">
        <v>240</v>
      </c>
      <c r="C30" s="193">
        <f t="shared" si="1"/>
        <v>68300</v>
      </c>
      <c r="D30" s="50"/>
      <c r="E30" s="209">
        <f t="shared" si="0"/>
        <v>68300</v>
      </c>
      <c r="F30" s="104">
        <v>1300</v>
      </c>
      <c r="G30" s="193">
        <v>13000</v>
      </c>
      <c r="H30" s="50"/>
      <c r="I30" s="209">
        <f t="shared" si="2"/>
        <v>13000</v>
      </c>
      <c r="J30" s="196">
        <v>54000</v>
      </c>
      <c r="K30" s="196"/>
      <c r="L30" s="196">
        <v>54000</v>
      </c>
      <c r="M30" s="176"/>
      <c r="N30" s="176"/>
    </row>
    <row r="31" spans="1:14" ht="24.75" x14ac:dyDescent="0.25">
      <c r="A31" s="191" t="s">
        <v>61</v>
      </c>
      <c r="B31" s="198" t="s">
        <v>241</v>
      </c>
      <c r="C31" s="193">
        <f t="shared" si="1"/>
        <v>120000</v>
      </c>
      <c r="D31" s="50"/>
      <c r="E31" s="209">
        <f t="shared" si="0"/>
        <v>120000</v>
      </c>
      <c r="F31" s="104">
        <v>600</v>
      </c>
      <c r="G31" s="193">
        <v>88000</v>
      </c>
      <c r="H31" s="50"/>
      <c r="I31" s="209">
        <f t="shared" si="2"/>
        <v>88000</v>
      </c>
      <c r="J31" s="196">
        <v>31400</v>
      </c>
      <c r="K31" s="196"/>
      <c r="L31" s="196">
        <v>31400</v>
      </c>
      <c r="M31" s="176"/>
      <c r="N31" s="176"/>
    </row>
    <row r="32" spans="1:14" ht="24.75" x14ac:dyDescent="0.25">
      <c r="A32" s="191" t="s">
        <v>63</v>
      </c>
      <c r="B32" s="198" t="s">
        <v>242</v>
      </c>
      <c r="C32" s="193">
        <f t="shared" si="1"/>
        <v>113600</v>
      </c>
      <c r="D32" s="50"/>
      <c r="E32" s="209">
        <f t="shared" si="0"/>
        <v>113600</v>
      </c>
      <c r="F32" s="104">
        <v>1300</v>
      </c>
      <c r="G32" s="193">
        <v>84900</v>
      </c>
      <c r="H32" s="50"/>
      <c r="I32" s="209">
        <f t="shared" si="2"/>
        <v>84900</v>
      </c>
      <c r="J32" s="196">
        <v>27400</v>
      </c>
      <c r="K32" s="196"/>
      <c r="L32" s="196">
        <v>27400</v>
      </c>
      <c r="M32" s="176"/>
      <c r="N32" s="176"/>
    </row>
    <row r="33" spans="1:14" ht="24.75" x14ac:dyDescent="0.25">
      <c r="A33" s="191" t="s">
        <v>65</v>
      </c>
      <c r="B33" s="192" t="s">
        <v>243</v>
      </c>
      <c r="C33" s="193">
        <f t="shared" si="1"/>
        <v>132000</v>
      </c>
      <c r="D33" s="50"/>
      <c r="E33" s="209">
        <f t="shared" si="0"/>
        <v>132000</v>
      </c>
      <c r="F33" s="216"/>
      <c r="G33" s="194">
        <v>130000</v>
      </c>
      <c r="H33" s="195"/>
      <c r="I33" s="209">
        <f t="shared" si="2"/>
        <v>130000</v>
      </c>
      <c r="J33" s="207">
        <v>2000</v>
      </c>
      <c r="K33" s="196"/>
      <c r="L33" s="207">
        <v>2000</v>
      </c>
      <c r="M33" s="223"/>
      <c r="N33" s="223"/>
    </row>
    <row r="34" spans="1:14" x14ac:dyDescent="0.25">
      <c r="A34" s="191" t="s">
        <v>115</v>
      </c>
      <c r="B34" s="192" t="s">
        <v>244</v>
      </c>
      <c r="C34" s="193">
        <f t="shared" si="1"/>
        <v>25000</v>
      </c>
      <c r="D34" s="50"/>
      <c r="E34" s="209">
        <f t="shared" si="0"/>
        <v>25000</v>
      </c>
      <c r="F34" s="104"/>
      <c r="G34" s="193">
        <v>25000</v>
      </c>
      <c r="H34" s="50"/>
      <c r="I34" s="209">
        <f t="shared" si="2"/>
        <v>25000</v>
      </c>
      <c r="J34" s="196"/>
      <c r="K34" s="196"/>
      <c r="L34" s="196"/>
      <c r="M34" s="176"/>
      <c r="N34" s="176"/>
    </row>
    <row r="35" spans="1:14" ht="24.75" x14ac:dyDescent="0.25">
      <c r="A35" s="191" t="s">
        <v>117</v>
      </c>
      <c r="B35" s="192" t="s">
        <v>245</v>
      </c>
      <c r="C35" s="193">
        <f t="shared" si="1"/>
        <v>43000</v>
      </c>
      <c r="D35" s="50">
        <f t="shared" ref="D35" si="3">H35</f>
        <v>0</v>
      </c>
      <c r="E35" s="209">
        <f>C35+D35</f>
        <v>43000</v>
      </c>
      <c r="F35" s="104">
        <v>1000</v>
      </c>
      <c r="G35" s="193">
        <v>42000</v>
      </c>
      <c r="H35" s="50"/>
      <c r="I35" s="209">
        <f t="shared" si="2"/>
        <v>42000</v>
      </c>
      <c r="J35" s="196"/>
      <c r="K35" s="196"/>
      <c r="L35" s="196"/>
      <c r="M35" s="176"/>
      <c r="N35" s="176"/>
    </row>
    <row r="36" spans="1:14" ht="24.75" x14ac:dyDescent="0.25">
      <c r="A36" s="191" t="s">
        <v>119</v>
      </c>
      <c r="B36" s="192" t="s">
        <v>246</v>
      </c>
      <c r="C36" s="193">
        <f t="shared" si="1"/>
        <v>39600</v>
      </c>
      <c r="D36" s="50"/>
      <c r="E36" s="209">
        <f t="shared" si="0"/>
        <v>39600</v>
      </c>
      <c r="F36" s="104">
        <v>3000</v>
      </c>
      <c r="G36" s="193"/>
      <c r="H36" s="50"/>
      <c r="I36" s="209">
        <f t="shared" si="2"/>
        <v>0</v>
      </c>
      <c r="J36" s="196">
        <v>36600</v>
      </c>
      <c r="K36" s="196"/>
      <c r="L36" s="196">
        <v>36600</v>
      </c>
      <c r="M36" s="176"/>
      <c r="N36" s="176"/>
    </row>
    <row r="37" spans="1:14" x14ac:dyDescent="0.25">
      <c r="A37" s="191" t="s">
        <v>121</v>
      </c>
      <c r="B37" s="192" t="s">
        <v>247</v>
      </c>
      <c r="C37" s="193">
        <f t="shared" si="1"/>
        <v>67800</v>
      </c>
      <c r="D37" s="50"/>
      <c r="E37" s="209">
        <f t="shared" si="0"/>
        <v>67800</v>
      </c>
      <c r="F37" s="216"/>
      <c r="G37" s="193">
        <v>66300</v>
      </c>
      <c r="H37" s="50"/>
      <c r="I37" s="209">
        <f t="shared" si="2"/>
        <v>66300</v>
      </c>
      <c r="J37" s="196">
        <v>1500</v>
      </c>
      <c r="K37" s="196"/>
      <c r="L37" s="196">
        <v>1500</v>
      </c>
      <c r="M37" s="176"/>
      <c r="N37" s="176"/>
    </row>
    <row r="38" spans="1:14" ht="24.75" x14ac:dyDescent="0.25">
      <c r="A38" s="191" t="s">
        <v>123</v>
      </c>
      <c r="B38" s="192" t="s">
        <v>248</v>
      </c>
      <c r="C38" s="193">
        <f t="shared" si="1"/>
        <v>157000</v>
      </c>
      <c r="D38" s="50"/>
      <c r="E38" s="209">
        <f t="shared" si="0"/>
        <v>157000</v>
      </c>
      <c r="F38" s="216"/>
      <c r="G38" s="193"/>
      <c r="H38" s="50"/>
      <c r="I38" s="209">
        <f t="shared" si="2"/>
        <v>0</v>
      </c>
      <c r="J38" s="196">
        <v>157000</v>
      </c>
      <c r="K38" s="196"/>
      <c r="L38" s="196">
        <v>157000</v>
      </c>
      <c r="M38" s="176"/>
      <c r="N38" s="176"/>
    </row>
    <row r="39" spans="1:14" ht="24.75" x14ac:dyDescent="0.25">
      <c r="A39" s="191" t="s">
        <v>125</v>
      </c>
      <c r="B39" s="192" t="s">
        <v>250</v>
      </c>
      <c r="C39" s="193">
        <f t="shared" si="1"/>
        <v>429000</v>
      </c>
      <c r="D39" s="50"/>
      <c r="E39" s="209"/>
      <c r="F39" s="216">
        <v>39000</v>
      </c>
      <c r="G39" s="219"/>
      <c r="H39" s="50"/>
      <c r="I39" s="209"/>
      <c r="J39" s="196">
        <v>390000</v>
      </c>
      <c r="K39" s="196"/>
      <c r="L39" s="196">
        <v>390000</v>
      </c>
      <c r="M39" s="176"/>
      <c r="N39" s="176"/>
    </row>
    <row r="40" spans="1:14" ht="15.75" thickBot="1" x14ac:dyDescent="0.3">
      <c r="A40" s="218"/>
      <c r="B40" s="203" t="s">
        <v>249</v>
      </c>
      <c r="C40" s="204">
        <f>F40+G40+J40</f>
        <v>2544700</v>
      </c>
      <c r="D40" s="205">
        <f>SUM(D13:D38)</f>
        <v>45000</v>
      </c>
      <c r="E40" s="210">
        <f t="shared" si="0"/>
        <v>2589700</v>
      </c>
      <c r="F40" s="100">
        <f>SUM(F13:F39)</f>
        <v>329300</v>
      </c>
      <c r="G40" s="204">
        <f>SUM(G13:G39)</f>
        <v>822700</v>
      </c>
      <c r="H40" s="205">
        <f>SUM(H13:H38)</f>
        <v>0</v>
      </c>
      <c r="I40" s="210">
        <f>G40+H40</f>
        <v>822700</v>
      </c>
      <c r="J40" s="206">
        <f>SUM(J13:J39)</f>
        <v>1392700</v>
      </c>
      <c r="K40" s="206">
        <f>SUM(K13:K39)</f>
        <v>45000</v>
      </c>
      <c r="L40" s="206">
        <f>SUM(L13:L39)</f>
        <v>1437700</v>
      </c>
      <c r="M40" s="172"/>
      <c r="N40" s="172"/>
    </row>
    <row r="41" spans="1:14" x14ac:dyDescent="0.25">
      <c r="A41" s="163"/>
      <c r="B41" s="186"/>
      <c r="C41" s="163"/>
      <c r="D41" s="164"/>
      <c r="E41" s="167"/>
      <c r="F41" s="48"/>
      <c r="G41" s="134"/>
    </row>
    <row r="42" spans="1:14" x14ac:dyDescent="0.25">
      <c r="A42" s="163"/>
      <c r="B42" s="186"/>
      <c r="C42" s="163"/>
      <c r="D42" s="164"/>
      <c r="E42" s="167"/>
      <c r="F42" s="46"/>
    </row>
    <row r="43" spans="1:14" x14ac:dyDescent="0.25">
      <c r="A43" s="163"/>
      <c r="B43" s="186"/>
      <c r="C43" s="173"/>
      <c r="D43" s="174"/>
      <c r="E43" s="172"/>
      <c r="F43" s="172"/>
    </row>
    <row r="44" spans="1:14" ht="15" customHeight="1" x14ac:dyDescent="0.25">
      <c r="A44" s="163"/>
      <c r="B44" s="186"/>
      <c r="C44" s="163"/>
      <c r="D44" s="164"/>
      <c r="E44" s="167"/>
      <c r="F44" s="47"/>
    </row>
    <row r="45" spans="1:14" x14ac:dyDescent="0.25">
      <c r="A45" s="163"/>
      <c r="B45" s="186"/>
      <c r="C45" s="163"/>
      <c r="D45" s="164"/>
      <c r="E45" s="167"/>
      <c r="F45" s="47"/>
    </row>
    <row r="46" spans="1:14" x14ac:dyDescent="0.25">
      <c r="A46" s="163"/>
      <c r="B46" s="186"/>
      <c r="C46" s="173"/>
      <c r="D46" s="174"/>
      <c r="E46" s="172"/>
      <c r="F46" s="46"/>
    </row>
    <row r="47" spans="1:14" x14ac:dyDescent="0.25">
      <c r="A47" s="163"/>
      <c r="B47" s="186"/>
      <c r="C47" s="163"/>
      <c r="D47" s="164"/>
      <c r="E47" s="167"/>
      <c r="F47" s="172"/>
    </row>
    <row r="48" spans="1:14" x14ac:dyDescent="0.25">
      <c r="A48" s="163"/>
      <c r="B48" s="186"/>
      <c r="C48" s="163"/>
      <c r="D48" s="164"/>
      <c r="E48" s="167"/>
      <c r="F48" s="176"/>
    </row>
    <row r="49" spans="1:6" ht="15" customHeight="1" x14ac:dyDescent="0.25">
      <c r="A49" s="163"/>
      <c r="B49" s="186"/>
      <c r="C49" s="173"/>
      <c r="D49" s="174"/>
      <c r="E49" s="172"/>
      <c r="F49" s="172"/>
    </row>
    <row r="50" spans="1:6" x14ac:dyDescent="0.25">
      <c r="A50" s="163"/>
      <c r="B50" s="186"/>
      <c r="C50" s="163"/>
      <c r="D50" s="164"/>
      <c r="E50" s="167"/>
      <c r="F50" s="177"/>
    </row>
    <row r="51" spans="1:6" x14ac:dyDescent="0.25">
      <c r="A51" s="163"/>
      <c r="B51" s="186"/>
      <c r="C51" s="186"/>
      <c r="D51" s="164"/>
      <c r="E51" s="167"/>
      <c r="F51" s="47"/>
    </row>
    <row r="52" spans="1:6" x14ac:dyDescent="0.25">
      <c r="A52" s="163"/>
      <c r="B52" s="186"/>
      <c r="C52" s="186"/>
      <c r="D52" s="164"/>
      <c r="E52" s="167"/>
      <c r="F52" s="47"/>
    </row>
    <row r="53" spans="1:6" x14ac:dyDescent="0.25">
      <c r="A53" s="163"/>
      <c r="B53" s="186"/>
      <c r="C53" s="186"/>
      <c r="D53" s="164"/>
      <c r="E53" s="167"/>
      <c r="F53" s="47"/>
    </row>
    <row r="54" spans="1:6" x14ac:dyDescent="0.25">
      <c r="A54" s="163"/>
      <c r="B54" s="186"/>
      <c r="C54" s="186"/>
      <c r="D54" s="164"/>
      <c r="E54" s="167"/>
      <c r="F54" s="47"/>
    </row>
    <row r="55" spans="1:6" x14ac:dyDescent="0.25">
      <c r="A55" s="163"/>
      <c r="B55" s="186"/>
      <c r="C55" s="166"/>
      <c r="D55" s="164"/>
      <c r="E55" s="176"/>
      <c r="F55" s="47"/>
    </row>
    <row r="56" spans="1:6" x14ac:dyDescent="0.25">
      <c r="A56" s="163"/>
      <c r="B56" s="186"/>
      <c r="C56" s="166"/>
      <c r="D56" s="164"/>
      <c r="E56" s="176"/>
      <c r="F56" s="47"/>
    </row>
    <row r="57" spans="1:6" x14ac:dyDescent="0.25">
      <c r="A57" s="163"/>
      <c r="B57" s="186"/>
      <c r="C57" s="173"/>
      <c r="D57" s="174"/>
      <c r="E57" s="172"/>
      <c r="F57" s="172"/>
    </row>
    <row r="58" spans="1:6" ht="15" customHeight="1" x14ac:dyDescent="0.25">
      <c r="A58" s="163"/>
      <c r="B58" s="186"/>
      <c r="C58" s="163"/>
      <c r="D58" s="164"/>
      <c r="E58" s="167"/>
      <c r="F58" s="46"/>
    </row>
    <row r="59" spans="1:6" x14ac:dyDescent="0.25">
      <c r="A59" s="163"/>
      <c r="B59" s="186"/>
      <c r="C59" s="186"/>
      <c r="D59" s="164"/>
      <c r="E59" s="167"/>
      <c r="F59" s="47"/>
    </row>
    <row r="60" spans="1:6" x14ac:dyDescent="0.25">
      <c r="A60" s="163"/>
      <c r="B60" s="186"/>
      <c r="C60" s="186"/>
      <c r="D60" s="164"/>
      <c r="E60" s="167"/>
      <c r="F60" s="46"/>
    </row>
    <row r="61" spans="1:6" x14ac:dyDescent="0.25">
      <c r="A61" s="163"/>
      <c r="B61" s="186"/>
      <c r="C61" s="186"/>
      <c r="D61" s="164"/>
      <c r="E61" s="167"/>
      <c r="F61" s="47"/>
    </row>
    <row r="62" spans="1:6" x14ac:dyDescent="0.25">
      <c r="A62" s="163"/>
      <c r="B62" s="186"/>
      <c r="C62" s="186"/>
      <c r="D62" s="164"/>
      <c r="E62" s="167"/>
      <c r="F62" s="172"/>
    </row>
    <row r="63" spans="1:6" ht="15" customHeight="1" x14ac:dyDescent="0.25">
      <c r="A63" s="163"/>
      <c r="B63" s="186"/>
      <c r="C63" s="173"/>
      <c r="D63" s="174"/>
      <c r="E63" s="172"/>
      <c r="F63" s="172"/>
    </row>
    <row r="64" spans="1:6" x14ac:dyDescent="0.25">
      <c r="A64" s="163"/>
      <c r="B64" s="186"/>
      <c r="C64" s="163"/>
      <c r="D64" s="164"/>
      <c r="E64" s="167"/>
      <c r="F64" s="47"/>
    </row>
    <row r="65" spans="1:6" x14ac:dyDescent="0.25">
      <c r="A65" s="163"/>
      <c r="B65" s="186"/>
      <c r="C65" s="173"/>
      <c r="D65" s="164"/>
      <c r="E65" s="172"/>
      <c r="F65" s="175"/>
    </row>
    <row r="66" spans="1:6" ht="15" customHeight="1" x14ac:dyDescent="0.25">
      <c r="A66" s="163"/>
      <c r="B66" s="186"/>
      <c r="C66" s="163"/>
      <c r="D66" s="164"/>
      <c r="E66" s="167"/>
      <c r="F66" s="46"/>
    </row>
    <row r="67" spans="1:6" x14ac:dyDescent="0.25">
      <c r="A67" s="163"/>
      <c r="B67" s="186"/>
      <c r="C67" s="163"/>
      <c r="D67" s="164"/>
      <c r="E67" s="167"/>
      <c r="F67" s="46"/>
    </row>
    <row r="68" spans="1:6" x14ac:dyDescent="0.25">
      <c r="A68" s="163"/>
      <c r="B68" s="186"/>
      <c r="C68" s="163"/>
      <c r="D68" s="164"/>
      <c r="E68" s="167"/>
      <c r="F68" s="46"/>
    </row>
    <row r="69" spans="1:6" x14ac:dyDescent="0.25">
      <c r="A69" s="163"/>
      <c r="B69" s="186"/>
      <c r="C69" s="173"/>
      <c r="D69" s="174"/>
      <c r="E69" s="172"/>
      <c r="F69" s="172"/>
    </row>
    <row r="70" spans="1:6" x14ac:dyDescent="0.25">
      <c r="A70" s="163"/>
      <c r="B70" s="169"/>
      <c r="C70" s="170"/>
      <c r="D70" s="171"/>
      <c r="E70" s="172"/>
      <c r="F70" s="172"/>
    </row>
    <row r="71" spans="1:6" ht="15.75" customHeight="1" x14ac:dyDescent="0.25">
      <c r="A71" s="163"/>
      <c r="B71" s="163"/>
      <c r="C71" s="163"/>
      <c r="D71" s="164"/>
      <c r="E71" s="167"/>
      <c r="F71" s="46"/>
    </row>
    <row r="72" spans="1:6" x14ac:dyDescent="0.25">
      <c r="A72" s="163"/>
      <c r="B72" s="163"/>
      <c r="C72" s="163"/>
      <c r="D72" s="164"/>
      <c r="E72" s="167"/>
      <c r="F72" s="47"/>
    </row>
    <row r="73" spans="1:6" x14ac:dyDescent="0.25">
      <c r="A73" s="163"/>
      <c r="B73" s="169"/>
      <c r="C73" s="170"/>
      <c r="D73" s="171"/>
      <c r="E73" s="172"/>
      <c r="F73" s="172"/>
    </row>
    <row r="74" spans="1:6" x14ac:dyDescent="0.25">
      <c r="A74" s="163"/>
      <c r="B74" s="166"/>
      <c r="C74" s="163"/>
      <c r="D74" s="164"/>
      <c r="E74" s="167"/>
      <c r="F74" s="46"/>
    </row>
    <row r="75" spans="1:6" x14ac:dyDescent="0.25">
      <c r="A75" s="163"/>
      <c r="B75" s="169"/>
      <c r="C75" s="170"/>
      <c r="D75" s="171"/>
      <c r="E75" s="172"/>
      <c r="F75" s="46"/>
    </row>
    <row r="76" spans="1:6" x14ac:dyDescent="0.25">
      <c r="A76" s="163"/>
      <c r="B76" s="163"/>
      <c r="C76" s="163"/>
      <c r="D76" s="164"/>
      <c r="E76" s="167"/>
      <c r="F76" s="46"/>
    </row>
    <row r="77" spans="1:6" x14ac:dyDescent="0.25">
      <c r="A77" s="163"/>
      <c r="B77" s="169"/>
      <c r="C77" s="170"/>
      <c r="D77" s="171"/>
      <c r="E77" s="172"/>
      <c r="F77" s="46"/>
    </row>
    <row r="78" spans="1:6" x14ac:dyDescent="0.25">
      <c r="A78" s="163"/>
      <c r="B78" s="163"/>
      <c r="C78" s="163"/>
      <c r="D78" s="164"/>
      <c r="E78" s="167"/>
      <c r="F78" s="46"/>
    </row>
    <row r="79" spans="1:6" x14ac:dyDescent="0.25">
      <c r="A79" s="163"/>
      <c r="B79" s="169"/>
      <c r="C79" s="170"/>
      <c r="D79" s="171"/>
      <c r="E79" s="172"/>
      <c r="F79" s="46"/>
    </row>
    <row r="80" spans="1:6" x14ac:dyDescent="0.25">
      <c r="A80" s="163"/>
      <c r="B80" s="163"/>
      <c r="C80" s="163"/>
      <c r="D80" s="164"/>
      <c r="E80" s="167"/>
      <c r="F80" s="47"/>
    </row>
    <row r="81" spans="1:6" x14ac:dyDescent="0.25">
      <c r="A81" s="163"/>
      <c r="B81" s="169"/>
      <c r="C81" s="170"/>
      <c r="D81" s="171"/>
      <c r="E81" s="172"/>
      <c r="F81" s="172"/>
    </row>
    <row r="82" spans="1:6" x14ac:dyDescent="0.25">
      <c r="A82" s="163"/>
      <c r="B82" s="163"/>
      <c r="C82" s="163"/>
      <c r="D82" s="164"/>
      <c r="E82" s="167"/>
      <c r="F82" s="46"/>
    </row>
    <row r="83" spans="1:6" x14ac:dyDescent="0.25">
      <c r="A83" s="163"/>
      <c r="B83" s="169"/>
      <c r="C83" s="170"/>
      <c r="D83" s="171"/>
      <c r="E83" s="172"/>
      <c r="F83" s="46"/>
    </row>
    <row r="84" spans="1:6" ht="19.5" customHeight="1" x14ac:dyDescent="0.25">
      <c r="A84" s="163"/>
      <c r="B84" s="163"/>
      <c r="C84" s="163"/>
      <c r="D84" s="164"/>
      <c r="E84" s="167"/>
      <c r="F84" s="46"/>
    </row>
    <row r="85" spans="1:6" x14ac:dyDescent="0.25">
      <c r="A85" s="163"/>
      <c r="B85" s="169"/>
      <c r="C85" s="170"/>
      <c r="D85" s="171"/>
      <c r="E85" s="172"/>
      <c r="F85" s="46"/>
    </row>
    <row r="86" spans="1:6" x14ac:dyDescent="0.25">
      <c r="A86" s="163"/>
      <c r="B86" s="163"/>
      <c r="C86" s="163"/>
      <c r="D86" s="164"/>
      <c r="E86" s="167"/>
      <c r="F86" s="46"/>
    </row>
    <row r="87" spans="1:6" ht="21" customHeight="1" x14ac:dyDescent="0.25">
      <c r="A87" s="163"/>
      <c r="B87" s="169"/>
      <c r="C87" s="170"/>
      <c r="D87" s="171"/>
      <c r="E87" s="172"/>
      <c r="F87" s="46"/>
    </row>
    <row r="88" spans="1:6" x14ac:dyDescent="0.25">
      <c r="A88" s="163"/>
      <c r="B88" s="163"/>
      <c r="C88" s="163"/>
      <c r="D88" s="164"/>
      <c r="E88" s="167"/>
      <c r="F88" s="46"/>
    </row>
    <row r="89" spans="1:6" x14ac:dyDescent="0.25">
      <c r="A89" s="163"/>
      <c r="B89" s="169"/>
      <c r="C89" s="170"/>
      <c r="D89" s="171"/>
      <c r="E89" s="172"/>
      <c r="F89" s="46"/>
    </row>
    <row r="90" spans="1:6" ht="21" customHeight="1" x14ac:dyDescent="0.25">
      <c r="A90" s="163"/>
      <c r="B90" s="163"/>
      <c r="C90" s="163"/>
      <c r="D90" s="164"/>
      <c r="E90" s="167"/>
      <c r="F90" s="46"/>
    </row>
    <row r="91" spans="1:6" x14ac:dyDescent="0.25">
      <c r="A91" s="163"/>
      <c r="B91" s="169"/>
      <c r="C91" s="170"/>
      <c r="D91" s="171"/>
      <c r="E91" s="172"/>
      <c r="F91" s="46"/>
    </row>
    <row r="92" spans="1:6" ht="15.75" customHeight="1" x14ac:dyDescent="0.25">
      <c r="A92" s="163"/>
      <c r="B92" s="163"/>
      <c r="C92" s="163"/>
      <c r="D92" s="164"/>
      <c r="E92" s="167"/>
      <c r="F92" s="46"/>
    </row>
    <row r="93" spans="1:6" ht="15" customHeight="1" x14ac:dyDescent="0.25">
      <c r="A93" s="163"/>
      <c r="B93" s="163"/>
      <c r="C93" s="163"/>
      <c r="D93" s="164"/>
      <c r="E93" s="167"/>
      <c r="F93" s="46"/>
    </row>
    <row r="94" spans="1:6" ht="15" customHeight="1" x14ac:dyDescent="0.25">
      <c r="A94" s="163"/>
      <c r="B94" s="163"/>
      <c r="C94" s="163"/>
      <c r="D94" s="164"/>
      <c r="E94" s="167"/>
      <c r="F94" s="47"/>
    </row>
    <row r="95" spans="1:6" x14ac:dyDescent="0.25">
      <c r="A95" s="163"/>
      <c r="B95" s="169"/>
      <c r="C95" s="170"/>
      <c r="D95" s="171"/>
      <c r="E95" s="172"/>
      <c r="F95" s="172"/>
    </row>
    <row r="96" spans="1:6" ht="15" customHeight="1" x14ac:dyDescent="0.25">
      <c r="A96" s="163"/>
      <c r="B96" s="163"/>
      <c r="C96" s="163"/>
      <c r="D96" s="164"/>
      <c r="E96" s="167"/>
      <c r="F96" s="46"/>
    </row>
    <row r="97" spans="1:7" ht="19.5" customHeight="1" x14ac:dyDescent="0.25">
      <c r="A97" s="163"/>
      <c r="B97" s="163"/>
      <c r="C97" s="163"/>
      <c r="D97" s="174"/>
      <c r="E97" s="176"/>
      <c r="F97" s="46"/>
    </row>
    <row r="98" spans="1:7" ht="15.75" customHeight="1" x14ac:dyDescent="0.25">
      <c r="A98" s="163"/>
      <c r="B98" s="163"/>
      <c r="C98" s="163"/>
      <c r="D98" s="164"/>
      <c r="E98" s="164"/>
      <c r="F98" s="47"/>
      <c r="G98" s="161"/>
    </row>
    <row r="99" spans="1:7" ht="24.75" customHeight="1" x14ac:dyDescent="0.25">
      <c r="A99" s="163"/>
      <c r="B99" s="169"/>
      <c r="C99" s="170"/>
      <c r="D99" s="171"/>
      <c r="E99" s="172"/>
      <c r="F99" s="172"/>
    </row>
    <row r="100" spans="1:7" ht="15" customHeight="1" x14ac:dyDescent="0.25">
      <c r="A100" s="163"/>
      <c r="B100" s="163"/>
      <c r="C100" s="163"/>
      <c r="D100" s="164"/>
      <c r="E100" s="167"/>
      <c r="F100" s="46"/>
    </row>
    <row r="101" spans="1:7" x14ac:dyDescent="0.25">
      <c r="A101" s="163"/>
      <c r="B101" s="163"/>
      <c r="C101" s="163"/>
      <c r="D101" s="174"/>
      <c r="E101" s="176"/>
      <c r="F101" s="46"/>
    </row>
    <row r="102" spans="1:7" x14ac:dyDescent="0.25">
      <c r="A102" s="163"/>
      <c r="B102" s="163"/>
      <c r="C102" s="163"/>
      <c r="D102" s="164"/>
      <c r="E102" s="176"/>
      <c r="F102" s="47"/>
    </row>
    <row r="103" spans="1:7" ht="21.75" customHeight="1" x14ac:dyDescent="0.25">
      <c r="A103" s="163"/>
      <c r="B103" s="169"/>
      <c r="C103" s="170"/>
      <c r="D103" s="171"/>
      <c r="E103" s="172"/>
      <c r="F103" s="172"/>
    </row>
    <row r="104" spans="1:7" ht="30" customHeight="1" x14ac:dyDescent="0.25">
      <c r="A104" s="163"/>
      <c r="B104" s="163"/>
      <c r="C104" s="163"/>
      <c r="D104" s="164"/>
      <c r="E104" s="167"/>
      <c r="F104" s="46"/>
    </row>
    <row r="105" spans="1:7" x14ac:dyDescent="0.25">
      <c r="A105" s="163"/>
      <c r="B105" s="163"/>
      <c r="C105" s="163"/>
      <c r="D105" s="174"/>
      <c r="E105" s="176"/>
      <c r="F105" s="46"/>
    </row>
    <row r="106" spans="1:7" ht="15" customHeight="1" x14ac:dyDescent="0.25">
      <c r="A106" s="163"/>
      <c r="B106" s="163"/>
      <c r="C106" s="163"/>
      <c r="D106" s="164"/>
      <c r="E106" s="167"/>
      <c r="F106" s="47"/>
    </row>
    <row r="107" spans="1:7" x14ac:dyDescent="0.25">
      <c r="A107" s="163"/>
      <c r="B107" s="169"/>
      <c r="C107" s="170"/>
      <c r="D107" s="171"/>
      <c r="E107" s="172"/>
      <c r="F107" s="172"/>
    </row>
    <row r="108" spans="1:7" ht="15" customHeight="1" x14ac:dyDescent="0.25">
      <c r="A108" s="163"/>
      <c r="B108" s="163"/>
      <c r="C108" s="163"/>
      <c r="D108" s="164"/>
      <c r="E108" s="167"/>
      <c r="F108" s="46"/>
    </row>
    <row r="109" spans="1:7" x14ac:dyDescent="0.25">
      <c r="A109" s="163"/>
      <c r="B109" s="163"/>
      <c r="C109" s="163"/>
      <c r="D109" s="164"/>
      <c r="E109" s="167"/>
      <c r="F109" s="47"/>
    </row>
    <row r="110" spans="1:7" x14ac:dyDescent="0.25">
      <c r="A110" s="163"/>
      <c r="B110" s="163"/>
      <c r="C110" s="163"/>
      <c r="D110" s="164"/>
      <c r="E110" s="167"/>
      <c r="F110" s="47"/>
    </row>
    <row r="111" spans="1:7" x14ac:dyDescent="0.25">
      <c r="A111" s="163"/>
      <c r="B111" s="163"/>
      <c r="C111" s="163"/>
      <c r="D111" s="164"/>
      <c r="E111" s="167"/>
      <c r="F111" s="47"/>
    </row>
    <row r="112" spans="1:7" x14ac:dyDescent="0.25">
      <c r="A112" s="163"/>
      <c r="B112" s="169"/>
      <c r="C112" s="170"/>
      <c r="D112" s="171"/>
      <c r="E112" s="172"/>
      <c r="F112" s="172"/>
    </row>
    <row r="113" spans="1:6" ht="15.75" customHeight="1" x14ac:dyDescent="0.25">
      <c r="A113" s="163"/>
      <c r="B113" s="163"/>
      <c r="C113" s="163"/>
      <c r="D113" s="164"/>
      <c r="E113" s="167"/>
      <c r="F113" s="175"/>
    </row>
    <row r="114" spans="1:6" ht="15" customHeight="1" x14ac:dyDescent="0.25">
      <c r="A114" s="163"/>
      <c r="B114" s="163"/>
      <c r="C114" s="163"/>
      <c r="D114" s="174"/>
      <c r="E114" s="176"/>
      <c r="F114" s="46"/>
    </row>
    <row r="115" spans="1:6" x14ac:dyDescent="0.25">
      <c r="A115" s="163"/>
      <c r="B115" s="163"/>
      <c r="C115" s="163"/>
      <c r="D115" s="164"/>
      <c r="E115" s="167"/>
      <c r="F115" s="47"/>
    </row>
    <row r="116" spans="1:6" x14ac:dyDescent="0.25">
      <c r="A116" s="163"/>
      <c r="B116" s="169"/>
      <c r="C116" s="170"/>
      <c r="D116" s="171"/>
      <c r="E116" s="172"/>
      <c r="F116" s="172"/>
    </row>
    <row r="117" spans="1:6" ht="15.75" customHeight="1" x14ac:dyDescent="0.25">
      <c r="A117" s="163"/>
      <c r="B117" s="163"/>
      <c r="C117" s="163"/>
      <c r="D117" s="164"/>
      <c r="E117" s="167"/>
      <c r="F117" s="47"/>
    </row>
    <row r="118" spans="1:6" ht="15" customHeight="1" x14ac:dyDescent="0.25">
      <c r="A118" s="163"/>
      <c r="B118" s="163"/>
      <c r="C118" s="163"/>
      <c r="D118" s="174"/>
      <c r="E118" s="176"/>
      <c r="F118" s="46"/>
    </row>
    <row r="119" spans="1:6" x14ac:dyDescent="0.25">
      <c r="A119" s="163"/>
      <c r="B119" s="163"/>
      <c r="C119" s="163"/>
      <c r="D119" s="164"/>
      <c r="E119" s="167"/>
      <c r="F119" s="47"/>
    </row>
    <row r="120" spans="1:6" x14ac:dyDescent="0.25">
      <c r="A120" s="163"/>
      <c r="B120" s="169"/>
      <c r="C120" s="170"/>
      <c r="D120" s="171"/>
      <c r="E120" s="172"/>
      <c r="F120" s="172"/>
    </row>
    <row r="121" spans="1:6" ht="15" customHeight="1" x14ac:dyDescent="0.25">
      <c r="A121" s="163"/>
      <c r="B121" s="163"/>
      <c r="C121" s="163"/>
      <c r="D121" s="164"/>
      <c r="E121" s="167"/>
      <c r="F121" s="47"/>
    </row>
    <row r="122" spans="1:6" x14ac:dyDescent="0.25">
      <c r="A122" s="163"/>
      <c r="B122" s="163"/>
      <c r="C122" s="163"/>
      <c r="D122" s="174"/>
      <c r="E122" s="176"/>
      <c r="F122" s="47"/>
    </row>
    <row r="123" spans="1:6" x14ac:dyDescent="0.25">
      <c r="A123" s="163"/>
      <c r="B123" s="163"/>
      <c r="C123" s="163"/>
      <c r="D123" s="164"/>
      <c r="E123" s="167"/>
      <c r="F123" s="46"/>
    </row>
    <row r="124" spans="1:6" ht="15" customHeight="1" x14ac:dyDescent="0.25">
      <c r="A124" s="163"/>
      <c r="B124" s="163"/>
      <c r="C124" s="163"/>
      <c r="D124" s="164"/>
      <c r="E124" s="167"/>
      <c r="F124" s="46"/>
    </row>
    <row r="125" spans="1:6" x14ac:dyDescent="0.25">
      <c r="A125" s="163"/>
      <c r="B125" s="169"/>
      <c r="C125" s="170"/>
      <c r="D125" s="171"/>
      <c r="E125" s="172"/>
      <c r="F125" s="172"/>
    </row>
    <row r="126" spans="1:6" ht="15" customHeight="1" x14ac:dyDescent="0.25">
      <c r="A126" s="163"/>
      <c r="B126" s="163"/>
      <c r="C126" s="163"/>
      <c r="D126" s="164"/>
      <c r="E126" s="167"/>
      <c r="F126" s="46"/>
    </row>
    <row r="127" spans="1:6" x14ac:dyDescent="0.25">
      <c r="A127" s="163"/>
      <c r="B127" s="163"/>
      <c r="C127" s="163"/>
      <c r="D127" s="174"/>
      <c r="E127" s="176"/>
      <c r="F127" s="46"/>
    </row>
    <row r="128" spans="1:6" x14ac:dyDescent="0.25">
      <c r="A128" s="163"/>
      <c r="B128" s="163"/>
      <c r="C128" s="163"/>
      <c r="D128" s="164"/>
      <c r="E128" s="167"/>
      <c r="F128" s="47"/>
    </row>
    <row r="129" spans="1:6" ht="15" customHeight="1" x14ac:dyDescent="0.25">
      <c r="A129" s="163"/>
      <c r="B129" s="163"/>
      <c r="C129" s="163"/>
      <c r="D129" s="164"/>
      <c r="E129" s="167"/>
      <c r="F129" s="46"/>
    </row>
    <row r="130" spans="1:6" x14ac:dyDescent="0.25">
      <c r="A130" s="163"/>
      <c r="B130" s="169"/>
      <c r="C130" s="170"/>
      <c r="D130" s="171"/>
      <c r="E130" s="172"/>
      <c r="F130" s="172"/>
    </row>
    <row r="131" spans="1:6" ht="15" customHeight="1" x14ac:dyDescent="0.25">
      <c r="A131" s="163"/>
      <c r="B131" s="163"/>
      <c r="C131" s="163"/>
      <c r="D131" s="164"/>
      <c r="E131" s="167"/>
      <c r="F131" s="47"/>
    </row>
    <row r="132" spans="1:6" x14ac:dyDescent="0.25">
      <c r="A132" s="163"/>
      <c r="B132" s="163"/>
      <c r="C132" s="163"/>
      <c r="D132" s="174"/>
      <c r="E132" s="176"/>
      <c r="F132" s="46"/>
    </row>
    <row r="133" spans="1:6" x14ac:dyDescent="0.25">
      <c r="A133" s="163"/>
      <c r="B133" s="163"/>
      <c r="C133" s="163"/>
      <c r="D133" s="164"/>
      <c r="E133" s="167"/>
      <c r="F133" s="47"/>
    </row>
    <row r="134" spans="1:6" ht="15" customHeight="1" x14ac:dyDescent="0.25">
      <c r="A134" s="163"/>
      <c r="B134" s="163"/>
      <c r="C134" s="163"/>
      <c r="D134" s="164"/>
      <c r="E134" s="167"/>
      <c r="F134" s="46"/>
    </row>
    <row r="135" spans="1:6" x14ac:dyDescent="0.25">
      <c r="A135" s="163"/>
      <c r="B135" s="169"/>
      <c r="C135" s="170"/>
      <c r="D135" s="171"/>
      <c r="E135" s="172"/>
      <c r="F135" s="172"/>
    </row>
    <row r="136" spans="1:6" ht="15" customHeight="1" x14ac:dyDescent="0.25">
      <c r="A136" s="163"/>
      <c r="B136" s="163"/>
      <c r="C136" s="163"/>
      <c r="D136" s="164"/>
      <c r="E136" s="167"/>
      <c r="F136" s="46"/>
    </row>
    <row r="137" spans="1:6" x14ac:dyDescent="0.25">
      <c r="A137" s="163"/>
      <c r="B137" s="163"/>
      <c r="C137" s="163"/>
      <c r="D137" s="164"/>
      <c r="E137" s="167"/>
      <c r="F137" s="46"/>
    </row>
    <row r="138" spans="1:6" x14ac:dyDescent="0.25">
      <c r="A138" s="163"/>
      <c r="B138" s="163"/>
      <c r="C138" s="163"/>
      <c r="D138" s="174"/>
      <c r="E138" s="176"/>
      <c r="F138" s="47"/>
    </row>
    <row r="139" spans="1:6" ht="15" customHeight="1" x14ac:dyDescent="0.25">
      <c r="A139" s="163"/>
      <c r="B139" s="163"/>
      <c r="C139" s="163"/>
      <c r="D139" s="174"/>
      <c r="E139" s="176"/>
      <c r="F139" s="46"/>
    </row>
    <row r="140" spans="1:6" x14ac:dyDescent="0.25">
      <c r="A140" s="163"/>
      <c r="B140" s="169"/>
      <c r="C140" s="170"/>
      <c r="D140" s="171"/>
      <c r="E140" s="172"/>
      <c r="F140" s="172"/>
    </row>
    <row r="141" spans="1:6" ht="15" customHeight="1" x14ac:dyDescent="0.25">
      <c r="A141" s="163"/>
      <c r="B141" s="163"/>
      <c r="C141" s="163"/>
      <c r="D141" s="164"/>
      <c r="E141" s="167"/>
      <c r="F141" s="46"/>
    </row>
    <row r="142" spans="1:6" x14ac:dyDescent="0.25">
      <c r="A142" s="163"/>
      <c r="B142" s="163"/>
      <c r="C142" s="163"/>
      <c r="D142" s="174"/>
      <c r="E142" s="176"/>
      <c r="F142" s="46"/>
    </row>
    <row r="143" spans="1:6" x14ac:dyDescent="0.25">
      <c r="A143" s="163"/>
      <c r="B143" s="163"/>
      <c r="C143" s="163"/>
      <c r="D143" s="164"/>
      <c r="E143" s="167"/>
      <c r="F143" s="46"/>
    </row>
    <row r="144" spans="1:6" ht="15" customHeight="1" x14ac:dyDescent="0.25">
      <c r="A144" s="163"/>
      <c r="B144" s="163"/>
      <c r="C144" s="163"/>
      <c r="D144" s="164"/>
      <c r="E144" s="167"/>
      <c r="F144" s="46"/>
    </row>
    <row r="145" spans="1:6" x14ac:dyDescent="0.25">
      <c r="A145" s="163"/>
      <c r="B145" s="169"/>
      <c r="C145" s="170"/>
      <c r="D145" s="171"/>
      <c r="E145" s="172"/>
      <c r="F145" s="46"/>
    </row>
    <row r="146" spans="1:6" ht="15" customHeight="1" x14ac:dyDescent="0.25">
      <c r="A146" s="163"/>
      <c r="B146" s="163"/>
      <c r="C146" s="163"/>
      <c r="D146" s="164"/>
      <c r="E146" s="167"/>
      <c r="F146" s="46"/>
    </row>
    <row r="147" spans="1:6" x14ac:dyDescent="0.25">
      <c r="A147" s="163"/>
      <c r="B147" s="163"/>
      <c r="C147" s="163"/>
      <c r="D147" s="174"/>
      <c r="E147" s="176"/>
      <c r="F147" s="46"/>
    </row>
    <row r="148" spans="1:6" x14ac:dyDescent="0.25">
      <c r="A148" s="163"/>
      <c r="B148" s="163"/>
      <c r="C148" s="163"/>
      <c r="D148" s="164"/>
      <c r="E148" s="167"/>
      <c r="F148" s="46"/>
    </row>
    <row r="149" spans="1:6" ht="15" customHeight="1" x14ac:dyDescent="0.25">
      <c r="A149" s="163"/>
      <c r="B149" s="163"/>
      <c r="C149" s="163"/>
      <c r="D149" s="164"/>
      <c r="E149" s="167"/>
      <c r="F149" s="46"/>
    </row>
    <row r="150" spans="1:6" x14ac:dyDescent="0.25">
      <c r="A150" s="163"/>
      <c r="B150" s="169"/>
      <c r="C150" s="170"/>
      <c r="D150" s="171"/>
      <c r="E150" s="172"/>
      <c r="F150" s="46"/>
    </row>
    <row r="151" spans="1:6" ht="15" customHeight="1" x14ac:dyDescent="0.25">
      <c r="A151" s="163"/>
      <c r="B151" s="163"/>
      <c r="C151" s="163"/>
      <c r="D151" s="164"/>
      <c r="E151" s="167"/>
      <c r="F151" s="46"/>
    </row>
    <row r="152" spans="1:6" x14ac:dyDescent="0.25">
      <c r="A152" s="163"/>
      <c r="B152" s="163"/>
      <c r="C152" s="163"/>
      <c r="D152" s="174"/>
      <c r="E152" s="176"/>
      <c r="F152" s="46"/>
    </row>
    <row r="153" spans="1:6" x14ac:dyDescent="0.25">
      <c r="A153" s="163"/>
      <c r="B153" s="163"/>
      <c r="C153" s="163"/>
      <c r="D153" s="164"/>
      <c r="E153" s="167"/>
      <c r="F153" s="46"/>
    </row>
    <row r="154" spans="1:6" ht="15" customHeight="1" x14ac:dyDescent="0.25">
      <c r="A154" s="163"/>
      <c r="B154" s="163"/>
      <c r="C154" s="163"/>
      <c r="D154" s="164"/>
      <c r="E154" s="167"/>
      <c r="F154" s="46"/>
    </row>
    <row r="155" spans="1:6" x14ac:dyDescent="0.25">
      <c r="A155" s="163"/>
      <c r="B155" s="169"/>
      <c r="C155" s="170"/>
      <c r="D155" s="171"/>
      <c r="E155" s="172"/>
      <c r="F155" s="46"/>
    </row>
    <row r="156" spans="1:6" ht="15" customHeight="1" x14ac:dyDescent="0.25">
      <c r="A156" s="163"/>
      <c r="B156" s="163"/>
      <c r="C156" s="163"/>
      <c r="D156" s="164"/>
      <c r="E156" s="167"/>
      <c r="F156" s="46"/>
    </row>
    <row r="157" spans="1:6" x14ac:dyDescent="0.25">
      <c r="A157" s="163"/>
      <c r="B157" s="163"/>
      <c r="C157" s="163"/>
      <c r="D157" s="174"/>
      <c r="E157" s="176"/>
      <c r="F157" s="46"/>
    </row>
    <row r="158" spans="1:6" x14ac:dyDescent="0.25">
      <c r="A158" s="163"/>
      <c r="B158" s="163"/>
      <c r="C158" s="163"/>
      <c r="D158" s="164"/>
      <c r="E158" s="167"/>
      <c r="F158" s="46"/>
    </row>
    <row r="159" spans="1:6" ht="15" customHeight="1" x14ac:dyDescent="0.25">
      <c r="A159" s="163"/>
      <c r="B159" s="163"/>
      <c r="C159" s="163"/>
      <c r="D159" s="164"/>
      <c r="E159" s="167"/>
      <c r="F159" s="46"/>
    </row>
    <row r="160" spans="1:6" x14ac:dyDescent="0.25">
      <c r="A160" s="163"/>
      <c r="B160" s="169"/>
      <c r="C160" s="170"/>
      <c r="D160" s="171"/>
      <c r="E160" s="172"/>
      <c r="F160" s="46"/>
    </row>
    <row r="161" spans="1:6" ht="15" customHeight="1" x14ac:dyDescent="0.25">
      <c r="A161" s="163"/>
      <c r="B161" s="163"/>
      <c r="C161" s="163"/>
      <c r="D161" s="164"/>
      <c r="E161" s="167"/>
      <c r="F161" s="46"/>
    </row>
    <row r="162" spans="1:6" x14ac:dyDescent="0.25">
      <c r="A162" s="163"/>
      <c r="B162" s="163"/>
      <c r="C162" s="163"/>
      <c r="D162" s="174"/>
      <c r="E162" s="176"/>
      <c r="F162" s="47"/>
    </row>
    <row r="163" spans="1:6" x14ac:dyDescent="0.25">
      <c r="A163" s="163"/>
      <c r="B163" s="163"/>
      <c r="C163" s="163"/>
      <c r="D163" s="164"/>
      <c r="E163" s="167"/>
      <c r="F163" s="47"/>
    </row>
    <row r="164" spans="1:6" x14ac:dyDescent="0.25">
      <c r="A164" s="163"/>
      <c r="B164" s="163"/>
      <c r="C164" s="163"/>
      <c r="D164" s="164"/>
      <c r="E164" s="167"/>
      <c r="F164" s="168"/>
    </row>
    <row r="165" spans="1:6" ht="21.75" customHeight="1" x14ac:dyDescent="0.25">
      <c r="A165" s="163"/>
      <c r="B165" s="169"/>
      <c r="C165" s="170"/>
      <c r="D165" s="171"/>
      <c r="E165" s="172"/>
      <c r="F165" s="172"/>
    </row>
    <row r="166" spans="1:6" ht="15" customHeight="1" x14ac:dyDescent="0.25">
      <c r="A166" s="163"/>
      <c r="B166" s="163"/>
      <c r="C166" s="163"/>
      <c r="D166" s="164"/>
      <c r="E166" s="167"/>
      <c r="F166" s="46"/>
    </row>
    <row r="167" spans="1:6" x14ac:dyDescent="0.25">
      <c r="A167" s="163"/>
      <c r="B167" s="163"/>
      <c r="C167" s="163"/>
      <c r="D167" s="164"/>
      <c r="E167" s="167"/>
      <c r="F167" s="46"/>
    </row>
    <row r="168" spans="1:6" x14ac:dyDescent="0.25">
      <c r="A168" s="163"/>
      <c r="B168" s="163"/>
      <c r="C168" s="163"/>
      <c r="D168" s="174"/>
      <c r="E168" s="176"/>
      <c r="F168" s="46"/>
    </row>
    <row r="169" spans="1:6" x14ac:dyDescent="0.25">
      <c r="A169" s="163"/>
      <c r="B169" s="163"/>
      <c r="C169" s="163"/>
      <c r="D169" s="174"/>
      <c r="E169" s="176"/>
      <c r="F169" s="46"/>
    </row>
    <row r="170" spans="1:6" ht="20.25" customHeight="1" x14ac:dyDescent="0.25">
      <c r="A170" s="163"/>
      <c r="B170" s="169"/>
      <c r="C170" s="170"/>
      <c r="D170" s="171"/>
      <c r="E170" s="172"/>
      <c r="F170" s="172"/>
    </row>
    <row r="171" spans="1:6" ht="15" customHeight="1" x14ac:dyDescent="0.25">
      <c r="A171" s="163"/>
      <c r="B171" s="163"/>
      <c r="C171" s="163"/>
      <c r="D171" s="164"/>
      <c r="E171" s="167"/>
      <c r="F171" s="46"/>
    </row>
    <row r="172" spans="1:6" x14ac:dyDescent="0.25">
      <c r="A172" s="163"/>
      <c r="B172" s="163"/>
      <c r="C172" s="163"/>
      <c r="D172" s="164"/>
      <c r="E172" s="167"/>
      <c r="F172" s="46"/>
    </row>
    <row r="173" spans="1:6" x14ac:dyDescent="0.25">
      <c r="A173" s="163"/>
      <c r="B173" s="163"/>
      <c r="C173" s="163"/>
      <c r="D173" s="164"/>
      <c r="E173" s="167"/>
      <c r="F173" s="46"/>
    </row>
    <row r="174" spans="1:6" x14ac:dyDescent="0.25">
      <c r="A174" s="163"/>
      <c r="B174" s="163"/>
      <c r="C174" s="163"/>
      <c r="D174" s="164"/>
      <c r="E174" s="167"/>
      <c r="F174" s="46"/>
    </row>
    <row r="175" spans="1:6" ht="24.75" customHeight="1" x14ac:dyDescent="0.25">
      <c r="A175" s="163"/>
      <c r="B175" s="169"/>
      <c r="C175" s="170"/>
      <c r="D175" s="171"/>
      <c r="E175" s="172"/>
      <c r="F175" s="172"/>
    </row>
    <row r="176" spans="1:6" ht="15" customHeight="1" x14ac:dyDescent="0.25">
      <c r="A176" s="163"/>
      <c r="B176" s="163"/>
      <c r="C176" s="163"/>
      <c r="D176" s="164"/>
      <c r="E176" s="167"/>
      <c r="F176" s="46"/>
    </row>
    <row r="177" spans="1:6" x14ac:dyDescent="0.25">
      <c r="A177" s="163"/>
      <c r="B177" s="163"/>
      <c r="C177" s="163"/>
      <c r="D177" s="164"/>
      <c r="E177" s="176"/>
      <c r="F177" s="46"/>
    </row>
    <row r="178" spans="1:6" x14ac:dyDescent="0.25">
      <c r="A178" s="163"/>
      <c r="B178" s="163"/>
      <c r="C178" s="163"/>
      <c r="D178" s="164"/>
      <c r="E178" s="167"/>
      <c r="F178" s="46"/>
    </row>
    <row r="179" spans="1:6" x14ac:dyDescent="0.25">
      <c r="A179" s="163"/>
      <c r="B179" s="163"/>
      <c r="C179" s="163"/>
      <c r="D179" s="164"/>
      <c r="E179" s="167"/>
      <c r="F179" s="46"/>
    </row>
    <row r="180" spans="1:6" ht="23.25" customHeight="1" x14ac:dyDescent="0.25">
      <c r="A180" s="163"/>
      <c r="B180" s="169"/>
      <c r="C180" s="170"/>
      <c r="D180" s="171"/>
      <c r="E180" s="172"/>
      <c r="F180" s="172"/>
    </row>
    <row r="181" spans="1:6" ht="15" customHeight="1" x14ac:dyDescent="0.25">
      <c r="A181" s="163"/>
      <c r="B181" s="163"/>
      <c r="C181" s="163"/>
      <c r="D181" s="164"/>
      <c r="E181" s="167"/>
      <c r="F181" s="46"/>
    </row>
    <row r="182" spans="1:6" x14ac:dyDescent="0.25">
      <c r="A182" s="163"/>
      <c r="B182" s="163"/>
      <c r="C182" s="163"/>
      <c r="D182" s="164"/>
      <c r="E182" s="176"/>
      <c r="F182" s="46"/>
    </row>
    <row r="183" spans="1:6" x14ac:dyDescent="0.25">
      <c r="A183" s="163"/>
      <c r="B183" s="163"/>
      <c r="C183" s="163"/>
      <c r="D183" s="164"/>
      <c r="E183" s="167"/>
      <c r="F183" s="46"/>
    </row>
    <row r="184" spans="1:6" x14ac:dyDescent="0.25">
      <c r="A184" s="163"/>
      <c r="B184" s="163"/>
      <c r="C184" s="163"/>
      <c r="D184" s="164"/>
      <c r="E184" s="167"/>
      <c r="F184" s="46"/>
    </row>
    <row r="185" spans="1:6" ht="24.75" customHeight="1" x14ac:dyDescent="0.25">
      <c r="A185" s="163"/>
      <c r="B185" s="169"/>
      <c r="C185" s="170"/>
      <c r="D185" s="171"/>
      <c r="E185" s="172"/>
      <c r="F185" s="172"/>
    </row>
    <row r="186" spans="1:6" ht="15" customHeight="1" x14ac:dyDescent="0.25">
      <c r="A186" s="163"/>
      <c r="B186" s="163"/>
      <c r="C186" s="163"/>
      <c r="D186" s="164"/>
      <c r="E186" s="167"/>
      <c r="F186" s="47"/>
    </row>
    <row r="187" spans="1:6" x14ac:dyDescent="0.25">
      <c r="A187" s="163"/>
      <c r="B187" s="163"/>
      <c r="C187" s="163"/>
      <c r="D187" s="164"/>
      <c r="E187" s="167"/>
      <c r="F187" s="46"/>
    </row>
    <row r="188" spans="1:6" x14ac:dyDescent="0.25">
      <c r="A188" s="163"/>
      <c r="B188" s="163"/>
      <c r="C188" s="163"/>
      <c r="D188" s="164"/>
      <c r="E188" s="176"/>
      <c r="F188" s="47"/>
    </row>
    <row r="189" spans="1:6" x14ac:dyDescent="0.25">
      <c r="A189" s="163"/>
      <c r="B189" s="163"/>
      <c r="C189" s="163"/>
      <c r="D189" s="164"/>
      <c r="E189" s="176"/>
      <c r="F189" s="176"/>
    </row>
    <row r="190" spans="1:6" ht="25.5" customHeight="1" x14ac:dyDescent="0.25">
      <c r="A190" s="163"/>
      <c r="B190" s="169"/>
      <c r="C190" s="170"/>
      <c r="D190" s="171"/>
      <c r="E190" s="172"/>
      <c r="F190" s="172"/>
    </row>
    <row r="191" spans="1:6" ht="15" customHeight="1" x14ac:dyDescent="0.25">
      <c r="A191" s="163"/>
      <c r="B191" s="163"/>
      <c r="C191" s="163"/>
      <c r="D191" s="164"/>
      <c r="E191" s="167"/>
      <c r="F191" s="46"/>
    </row>
    <row r="192" spans="1:6" x14ac:dyDescent="0.25">
      <c r="A192" s="163"/>
      <c r="B192" s="163"/>
      <c r="C192" s="163"/>
      <c r="D192" s="164"/>
      <c r="E192" s="167"/>
      <c r="F192" s="47"/>
    </row>
    <row r="193" spans="1:6" x14ac:dyDescent="0.25">
      <c r="A193" s="163"/>
      <c r="B193" s="163"/>
      <c r="C193" s="163"/>
      <c r="D193" s="164"/>
      <c r="E193" s="176"/>
      <c r="F193" s="46"/>
    </row>
    <row r="194" spans="1:6" x14ac:dyDescent="0.25">
      <c r="A194" s="163"/>
      <c r="B194" s="163"/>
      <c r="C194" s="163"/>
      <c r="D194" s="164"/>
      <c r="E194" s="176"/>
      <c r="F194" s="46"/>
    </row>
    <row r="195" spans="1:6" ht="23.25" customHeight="1" x14ac:dyDescent="0.25">
      <c r="A195" s="163"/>
      <c r="B195" s="169"/>
      <c r="C195" s="170"/>
      <c r="D195" s="171"/>
      <c r="E195" s="172"/>
      <c r="F195" s="172"/>
    </row>
    <row r="196" spans="1:6" ht="15" customHeight="1" x14ac:dyDescent="0.25">
      <c r="A196" s="163"/>
      <c r="B196" s="163"/>
      <c r="C196" s="163"/>
      <c r="D196" s="164"/>
      <c r="E196" s="167"/>
      <c r="F196" s="46"/>
    </row>
    <row r="197" spans="1:6" x14ac:dyDescent="0.25">
      <c r="A197" s="163"/>
      <c r="B197" s="163"/>
      <c r="C197" s="163"/>
      <c r="D197" s="164"/>
      <c r="E197" s="167"/>
      <c r="F197" s="46"/>
    </row>
    <row r="198" spans="1:6" x14ac:dyDescent="0.25">
      <c r="A198" s="163"/>
      <c r="B198" s="163"/>
      <c r="C198" s="163"/>
      <c r="D198" s="164"/>
      <c r="E198" s="167"/>
      <c r="F198" s="46"/>
    </row>
    <row r="199" spans="1:6" x14ac:dyDescent="0.25">
      <c r="A199" s="163"/>
      <c r="B199" s="163"/>
      <c r="C199" s="163"/>
      <c r="D199" s="164"/>
      <c r="E199" s="167"/>
      <c r="F199" s="46"/>
    </row>
    <row r="200" spans="1:6" ht="21" customHeight="1" x14ac:dyDescent="0.25">
      <c r="A200" s="163"/>
      <c r="B200" s="169"/>
      <c r="C200" s="170"/>
      <c r="D200" s="171"/>
      <c r="E200" s="172"/>
      <c r="F200" s="46"/>
    </row>
    <row r="201" spans="1:6" ht="15" customHeight="1" x14ac:dyDescent="0.25">
      <c r="A201" s="163"/>
      <c r="B201" s="163"/>
      <c r="C201" s="163"/>
      <c r="D201" s="164"/>
      <c r="E201" s="167"/>
      <c r="F201" s="46"/>
    </row>
    <row r="202" spans="1:6" x14ac:dyDescent="0.25">
      <c r="A202" s="163"/>
      <c r="B202" s="163"/>
      <c r="C202" s="163"/>
      <c r="D202" s="164"/>
      <c r="E202" s="167"/>
      <c r="F202" s="46"/>
    </row>
    <row r="203" spans="1:6" x14ac:dyDescent="0.25">
      <c r="A203" s="163"/>
      <c r="B203" s="163"/>
      <c r="C203" s="163"/>
      <c r="D203" s="164"/>
      <c r="E203" s="176"/>
      <c r="F203" s="46"/>
    </row>
    <row r="204" spans="1:6" x14ac:dyDescent="0.25">
      <c r="A204" s="163"/>
      <c r="B204" s="163"/>
      <c r="C204" s="163"/>
      <c r="D204" s="164"/>
      <c r="E204" s="176"/>
      <c r="F204" s="46"/>
    </row>
    <row r="205" spans="1:6" ht="24" customHeight="1" x14ac:dyDescent="0.25">
      <c r="A205" s="163"/>
      <c r="B205" s="169"/>
      <c r="C205" s="170"/>
      <c r="D205" s="171"/>
      <c r="E205" s="172"/>
      <c r="F205" s="47"/>
    </row>
    <row r="206" spans="1:6" ht="15" customHeight="1" x14ac:dyDescent="0.25">
      <c r="A206" s="163"/>
      <c r="B206" s="163"/>
      <c r="C206" s="163"/>
      <c r="D206" s="164"/>
      <c r="E206" s="167"/>
      <c r="F206" s="46"/>
    </row>
    <row r="207" spans="1:6" x14ac:dyDescent="0.25">
      <c r="A207" s="163"/>
      <c r="B207" s="163"/>
      <c r="C207" s="163"/>
      <c r="D207" s="164"/>
      <c r="E207" s="167"/>
      <c r="F207" s="46"/>
    </row>
    <row r="208" spans="1:6" x14ac:dyDescent="0.25">
      <c r="A208" s="163"/>
      <c r="B208" s="163"/>
      <c r="C208" s="163"/>
      <c r="D208" s="164"/>
      <c r="E208" s="167"/>
      <c r="F208" s="172"/>
    </row>
    <row r="209" spans="1:6" ht="21.75" customHeight="1" x14ac:dyDescent="0.25">
      <c r="A209" s="163"/>
      <c r="B209" s="169"/>
      <c r="C209" s="170"/>
      <c r="D209" s="171"/>
      <c r="E209" s="172"/>
      <c r="F209" s="46"/>
    </row>
    <row r="210" spans="1:6" ht="15" customHeight="1" x14ac:dyDescent="0.25">
      <c r="A210" s="163"/>
      <c r="B210" s="163"/>
      <c r="C210" s="163"/>
      <c r="D210" s="164"/>
      <c r="E210" s="167"/>
      <c r="F210" s="46"/>
    </row>
    <row r="211" spans="1:6" x14ac:dyDescent="0.25">
      <c r="A211" s="163"/>
      <c r="B211" s="163"/>
      <c r="C211" s="163"/>
      <c r="D211" s="164"/>
      <c r="E211" s="167"/>
      <c r="F211" s="46"/>
    </row>
    <row r="212" spans="1:6" x14ac:dyDescent="0.25">
      <c r="A212" s="163"/>
      <c r="B212" s="163"/>
      <c r="C212" s="163"/>
      <c r="D212" s="164"/>
      <c r="E212" s="167"/>
      <c r="F212" s="46"/>
    </row>
    <row r="213" spans="1:6" x14ac:dyDescent="0.25">
      <c r="A213" s="163"/>
      <c r="B213" s="163"/>
      <c r="C213" s="163"/>
      <c r="D213" s="164"/>
      <c r="E213" s="167"/>
      <c r="F213" s="46"/>
    </row>
    <row r="214" spans="1:6" x14ac:dyDescent="0.25">
      <c r="A214" s="163"/>
      <c r="B214" s="163"/>
      <c r="C214" s="163"/>
      <c r="D214" s="164"/>
      <c r="E214" s="167"/>
      <c r="F214" s="47"/>
    </row>
    <row r="215" spans="1:6" x14ac:dyDescent="0.25">
      <c r="A215" s="163"/>
      <c r="B215" s="163"/>
      <c r="C215" s="163"/>
      <c r="D215" s="164"/>
      <c r="E215" s="167"/>
      <c r="F215" s="47"/>
    </row>
    <row r="216" spans="1:6" x14ac:dyDescent="0.25">
      <c r="A216" s="163"/>
      <c r="B216" s="169"/>
      <c r="C216" s="170"/>
      <c r="D216" s="171"/>
      <c r="E216" s="172"/>
      <c r="F216" s="172"/>
    </row>
    <row r="217" spans="1:6" ht="15.75" customHeight="1" x14ac:dyDescent="0.25">
      <c r="A217" s="163"/>
      <c r="B217" s="189"/>
      <c r="C217" s="189"/>
      <c r="D217" s="178"/>
      <c r="E217" s="176"/>
      <c r="F217" s="47"/>
    </row>
    <row r="218" spans="1:6" ht="19.5" customHeight="1" x14ac:dyDescent="0.25">
      <c r="A218" s="163"/>
      <c r="B218" s="189"/>
      <c r="C218" s="189"/>
      <c r="D218" s="178"/>
      <c r="E218" s="176"/>
      <c r="F218" s="47"/>
    </row>
    <row r="219" spans="1:6" x14ac:dyDescent="0.25">
      <c r="A219" s="163"/>
      <c r="B219" s="169"/>
      <c r="C219" s="170"/>
      <c r="D219" s="171"/>
      <c r="E219" s="172"/>
      <c r="F219" s="172"/>
    </row>
    <row r="220" spans="1:6" x14ac:dyDescent="0.25">
      <c r="A220" s="9"/>
      <c r="B220" s="9"/>
      <c r="C220" s="9"/>
      <c r="D220" s="179"/>
      <c r="E220" s="172"/>
      <c r="F220" s="172"/>
    </row>
    <row r="221" spans="1:6" x14ac:dyDescent="0.25">
      <c r="A221" s="8"/>
      <c r="B221" s="8"/>
      <c r="C221" s="8"/>
      <c r="D221" s="48"/>
      <c r="E221" s="8"/>
      <c r="F221" s="176"/>
    </row>
    <row r="222" spans="1:6" ht="38.25" customHeight="1" x14ac:dyDescent="0.25">
      <c r="A222" s="8"/>
      <c r="B222" s="180"/>
      <c r="C222" s="188"/>
      <c r="D222" s="188"/>
      <c r="E222" s="180"/>
      <c r="F222" s="165"/>
    </row>
    <row r="223" spans="1:6" ht="15" customHeight="1" x14ac:dyDescent="0.25">
      <c r="A223" s="8"/>
      <c r="B223" s="181"/>
      <c r="C223" s="187"/>
      <c r="D223" s="187"/>
      <c r="E223" s="176"/>
      <c r="F223" s="176"/>
    </row>
    <row r="224" spans="1:6" ht="15" customHeight="1" x14ac:dyDescent="0.25">
      <c r="A224" s="8"/>
      <c r="B224" s="181"/>
      <c r="C224" s="187"/>
      <c r="D224" s="187"/>
      <c r="E224" s="176"/>
      <c r="F224" s="176"/>
    </row>
    <row r="225" spans="1:6" x14ac:dyDescent="0.25">
      <c r="A225" s="8"/>
      <c r="B225" s="181"/>
      <c r="C225" s="187"/>
      <c r="D225" s="187"/>
      <c r="E225" s="176"/>
      <c r="F225" s="176"/>
    </row>
    <row r="226" spans="1:6" ht="24.75" customHeight="1" x14ac:dyDescent="0.25">
      <c r="A226" s="8"/>
      <c r="B226" s="181"/>
      <c r="C226" s="187"/>
      <c r="D226" s="187"/>
      <c r="E226" s="176"/>
      <c r="F226" s="176"/>
    </row>
    <row r="227" spans="1:6" ht="15" customHeight="1" x14ac:dyDescent="0.25">
      <c r="A227" s="8"/>
      <c r="B227" s="181"/>
      <c r="C227" s="187"/>
      <c r="D227" s="187"/>
      <c r="E227" s="176"/>
      <c r="F227" s="176"/>
    </row>
    <row r="228" spans="1:6" ht="15" customHeight="1" x14ac:dyDescent="0.25">
      <c r="A228" s="8"/>
      <c r="B228" s="181"/>
      <c r="C228" s="187"/>
      <c r="D228" s="187"/>
      <c r="E228" s="176"/>
      <c r="F228" s="47"/>
    </row>
    <row r="229" spans="1:6" ht="26.25" customHeight="1" x14ac:dyDescent="0.25">
      <c r="A229" s="8"/>
      <c r="B229" s="181"/>
      <c r="C229" s="187"/>
      <c r="D229" s="187"/>
      <c r="E229" s="176"/>
      <c r="F229" s="176"/>
    </row>
    <row r="230" spans="1:6" x14ac:dyDescent="0.25">
      <c r="A230" s="8"/>
      <c r="B230" s="181"/>
      <c r="C230" s="187"/>
      <c r="D230" s="187"/>
      <c r="E230" s="176"/>
      <c r="F230" s="176"/>
    </row>
    <row r="231" spans="1:6" ht="15.75" customHeight="1" x14ac:dyDescent="0.25">
      <c r="A231" s="8"/>
      <c r="B231" s="181"/>
      <c r="C231" s="187"/>
      <c r="D231" s="187"/>
      <c r="E231" s="176"/>
      <c r="F231" s="176"/>
    </row>
    <row r="232" spans="1:6" x14ac:dyDescent="0.25">
      <c r="A232" s="8"/>
      <c r="B232" s="181"/>
      <c r="C232" s="8"/>
      <c r="D232" s="8"/>
      <c r="E232" s="176"/>
      <c r="F232" s="47"/>
    </row>
    <row r="233" spans="1:6" ht="24.75" customHeight="1" x14ac:dyDescent="0.25">
      <c r="A233" s="8"/>
      <c r="B233" s="181"/>
      <c r="C233" s="187"/>
      <c r="D233" s="187"/>
      <c r="E233" s="176"/>
      <c r="F233" s="167"/>
    </row>
    <row r="234" spans="1:6" ht="21" customHeight="1" x14ac:dyDescent="0.25">
      <c r="A234" s="8"/>
      <c r="B234" s="9"/>
      <c r="C234" s="9"/>
      <c r="D234" s="9"/>
      <c r="E234" s="172"/>
      <c r="F234" s="172"/>
    </row>
    <row r="235" spans="1:6" ht="22.5" customHeight="1" x14ac:dyDescent="0.25">
      <c r="A235" s="8"/>
      <c r="B235" s="8"/>
      <c r="C235" s="8"/>
      <c r="D235" s="48"/>
      <c r="E235" s="8"/>
      <c r="F235" s="46"/>
    </row>
    <row r="236" spans="1:6" ht="36" customHeight="1" x14ac:dyDescent="0.25">
      <c r="A236" s="8"/>
      <c r="B236" s="180"/>
      <c r="C236" s="188"/>
      <c r="D236" s="188"/>
      <c r="E236" s="182"/>
      <c r="F236" s="165"/>
    </row>
    <row r="237" spans="1:6" ht="25.5" customHeight="1" x14ac:dyDescent="0.25">
      <c r="A237" s="8"/>
      <c r="B237" s="183"/>
      <c r="C237" s="266"/>
      <c r="D237" s="266"/>
      <c r="E237" s="167"/>
      <c r="F237" s="167"/>
    </row>
    <row r="238" spans="1:6" x14ac:dyDescent="0.25">
      <c r="A238" s="8"/>
      <c r="B238" s="183"/>
      <c r="C238" s="266"/>
      <c r="D238" s="266"/>
      <c r="E238" s="184"/>
      <c r="F238" s="184"/>
    </row>
    <row r="239" spans="1:6" ht="27.75" customHeight="1" x14ac:dyDescent="0.25">
      <c r="A239" s="8"/>
      <c r="B239" s="183"/>
      <c r="C239" s="266"/>
      <c r="D239" s="266"/>
      <c r="E239" s="167"/>
      <c r="F239" s="167"/>
    </row>
    <row r="240" spans="1:6" x14ac:dyDescent="0.25">
      <c r="A240" s="8"/>
      <c r="B240" s="183"/>
      <c r="C240" s="266"/>
      <c r="D240" s="266"/>
      <c r="E240" s="184"/>
      <c r="F240" s="184"/>
    </row>
    <row r="241" spans="1:6" ht="27" customHeight="1" x14ac:dyDescent="0.25">
      <c r="A241" s="8"/>
      <c r="B241" s="183"/>
      <c r="C241" s="266"/>
      <c r="D241" s="266"/>
      <c r="E241" s="167"/>
      <c r="F241" s="167"/>
    </row>
    <row r="242" spans="1:6" x14ac:dyDescent="0.25">
      <c r="A242" s="8"/>
      <c r="B242" s="183"/>
      <c r="C242" s="266"/>
      <c r="D242" s="266"/>
      <c r="E242" s="167"/>
      <c r="F242" s="167"/>
    </row>
    <row r="243" spans="1:6" ht="24" customHeight="1" x14ac:dyDescent="0.25">
      <c r="A243" s="8"/>
      <c r="B243" s="183"/>
      <c r="C243" s="266"/>
      <c r="D243" s="266"/>
      <c r="E243" s="167"/>
      <c r="F243" s="167"/>
    </row>
    <row r="244" spans="1:6" x14ac:dyDescent="0.25">
      <c r="A244" s="8"/>
      <c r="B244" s="183"/>
      <c r="C244" s="266"/>
      <c r="D244" s="266"/>
      <c r="E244" s="184"/>
      <c r="F244" s="167"/>
    </row>
    <row r="245" spans="1:6" ht="34.5" customHeight="1" x14ac:dyDescent="0.25">
      <c r="A245" s="8"/>
      <c r="B245" s="183"/>
      <c r="C245" s="266"/>
      <c r="D245" s="266"/>
      <c r="E245" s="167"/>
      <c r="F245" s="167"/>
    </row>
    <row r="246" spans="1:6" ht="39.75" customHeight="1" x14ac:dyDescent="0.25">
      <c r="A246" s="8"/>
      <c r="B246" s="183"/>
      <c r="C246" s="266"/>
      <c r="D246" s="266"/>
      <c r="E246" s="167"/>
      <c r="F246" s="185"/>
    </row>
    <row r="247" spans="1:6" ht="30" customHeight="1" x14ac:dyDescent="0.25">
      <c r="A247" s="8"/>
      <c r="B247" s="183"/>
      <c r="C247" s="266"/>
      <c r="D247" s="266"/>
      <c r="E247" s="167"/>
    </row>
    <row r="248" spans="1:6" ht="27" customHeight="1" x14ac:dyDescent="0.25">
      <c r="A248" s="8"/>
      <c r="B248" s="183"/>
      <c r="C248" s="266"/>
      <c r="D248" s="266"/>
      <c r="E248" s="167"/>
    </row>
    <row r="249" spans="1:6" ht="39.75" customHeight="1" x14ac:dyDescent="0.25">
      <c r="A249" s="8"/>
      <c r="B249" s="183"/>
      <c r="C249" s="267"/>
      <c r="D249" s="267"/>
      <c r="E249" s="167"/>
    </row>
    <row r="250" spans="1:6" x14ac:dyDescent="0.25">
      <c r="A250" s="8"/>
      <c r="B250" s="264"/>
      <c r="C250" s="264"/>
      <c r="D250" s="264"/>
      <c r="E250" s="185"/>
      <c r="F250" s="185"/>
    </row>
  </sheetData>
  <mergeCells count="24">
    <mergeCell ref="C242:D242"/>
    <mergeCell ref="C243:D243"/>
    <mergeCell ref="E10:E12"/>
    <mergeCell ref="F10:L10"/>
    <mergeCell ref="G11:I11"/>
    <mergeCell ref="C240:D240"/>
    <mergeCell ref="C241:D241"/>
    <mergeCell ref="J11:L11"/>
    <mergeCell ref="B250:D250"/>
    <mergeCell ref="B6:H6"/>
    <mergeCell ref="C244:D244"/>
    <mergeCell ref="C246:D246"/>
    <mergeCell ref="C247:D247"/>
    <mergeCell ref="C248:D248"/>
    <mergeCell ref="C249:D249"/>
    <mergeCell ref="C245:D245"/>
    <mergeCell ref="C237:D237"/>
    <mergeCell ref="C238:D238"/>
    <mergeCell ref="C239:D239"/>
    <mergeCell ref="A8:L8"/>
    <mergeCell ref="A10:A12"/>
    <mergeCell ref="B10:B12"/>
    <mergeCell ref="C10:C12"/>
    <mergeCell ref="D10:D12"/>
  </mergeCells>
  <conditionalFormatting sqref="E41:E97 E99:E220 K13:K39 G13:I40 F43 F47:F49 F57 F73 F81 F95 F99 F103 F107 F112 F116 F120 F125 F130 F135 F140 F165 F170 F175 F180 F185">
    <cfRule type="cellIs" dxfId="39" priority="20" stopIfTrue="1" operator="equal">
      <formula>0</formula>
    </cfRule>
  </conditionalFormatting>
  <conditionalFormatting sqref="E44">
    <cfRule type="cellIs" dxfId="38" priority="17" stopIfTrue="1" operator="equal">
      <formula>0</formula>
    </cfRule>
  </conditionalFormatting>
  <conditionalFormatting sqref="E62">
    <cfRule type="cellIs" dxfId="37" priority="16" stopIfTrue="1" operator="equal">
      <formula>0</formula>
    </cfRule>
  </conditionalFormatting>
  <conditionalFormatting sqref="E71:E72">
    <cfRule type="cellIs" dxfId="36" priority="9" stopIfTrue="1" operator="equal">
      <formula>0</formula>
    </cfRule>
  </conditionalFormatting>
  <conditionalFormatting sqref="E74 E76 E78 E80 E82 E84 E86 E88 E90 E92:E94 E96 E100 E104 E106 E108:E111 E113 E115 E131 E133:E134 E136:E137 E141 E143:E144 E146 E148:E149 E151 E153:E154 E156 E158:E159 E161 E163:E164 E166:E167 E171:E174 E176 E178:E179 E181 E183:E184 E186:E187 E196:E199 E201:E202 E206:E208 E210:E215 F237:F245 E237:E249">
    <cfRule type="cellIs" dxfId="35" priority="19" stopIfTrue="1" operator="equal">
      <formula>0</formula>
    </cfRule>
  </conditionalFormatting>
  <conditionalFormatting sqref="E117 E119">
    <cfRule type="cellIs" dxfId="34" priority="13" stopIfTrue="1" operator="equal">
      <formula>0</formula>
    </cfRule>
  </conditionalFormatting>
  <conditionalFormatting sqref="E121 E123:E124">
    <cfRule type="cellIs" dxfId="33" priority="12" stopIfTrue="1" operator="equal">
      <formula>0</formula>
    </cfRule>
  </conditionalFormatting>
  <conditionalFormatting sqref="E126 E128:E129">
    <cfRule type="cellIs" dxfId="32" priority="11" stopIfTrue="1" operator="equal">
      <formula>0</formula>
    </cfRule>
  </conditionalFormatting>
  <conditionalFormatting sqref="E191:E192">
    <cfRule type="cellIs" dxfId="31" priority="10" stopIfTrue="1" operator="equal">
      <formula>0</formula>
    </cfRule>
  </conditionalFormatting>
  <conditionalFormatting sqref="E220:F220">
    <cfRule type="cellIs" dxfId="30" priority="18" stopIfTrue="1" operator="equal">
      <formula>0</formula>
    </cfRule>
  </conditionalFormatting>
  <conditionalFormatting sqref="E250:F250">
    <cfRule type="cellIs" dxfId="29" priority="14" stopIfTrue="1" operator="equal">
      <formula>0</formula>
    </cfRule>
  </conditionalFormatting>
  <conditionalFormatting sqref="F62:F63 F69:F70 F189:F190 F195 F219:F220">
    <cfRule type="cellIs" dxfId="28" priority="8" stopIfTrue="1" operator="equal">
      <formula>0</formula>
    </cfRule>
  </conditionalFormatting>
  <conditionalFormatting sqref="F216 F208">
    <cfRule type="cellIs" dxfId="27" priority="24" stopIfTrue="1" operator="equal">
      <formula>0</formula>
    </cfRule>
  </conditionalFormatting>
  <conditionalFormatting sqref="F216">
    <cfRule type="cellIs" dxfId="26" priority="23" stopIfTrue="1" operator="equal">
      <formula>0</formula>
    </cfRule>
  </conditionalFormatting>
  <conditionalFormatting sqref="F221">
    <cfRule type="cellIs" dxfId="25" priority="22" stopIfTrue="1" operator="equal">
      <formula>0</formula>
    </cfRule>
  </conditionalFormatting>
  <conditionalFormatting sqref="F223:F227 E223:E234 F229:F231 F234">
    <cfRule type="cellIs" dxfId="24" priority="15" stopIfTrue="1" operator="equal">
      <formula>0</formula>
    </cfRule>
  </conditionalFormatting>
  <conditionalFormatting sqref="F233">
    <cfRule type="cellIs" dxfId="23" priority="25" stopIfTrue="1" operator="equal">
      <formula>0</formula>
    </cfRule>
  </conditionalFormatting>
  <conditionalFormatting sqref="F246">
    <cfRule type="cellIs" dxfId="22" priority="21" stopIfTrue="1" operator="equal">
      <formula>0</formula>
    </cfRule>
  </conditionalFormatting>
  <conditionalFormatting sqref="G11 G13:I16 K13:K16">
    <cfRule type="cellIs" dxfId="21" priority="4" stopIfTrue="1" operator="equal">
      <formula>0</formula>
    </cfRule>
  </conditionalFormatting>
  <conditionalFormatting sqref="G11 L20:N20 L25:N25 L32:N32 L37:N37">
    <cfRule type="cellIs" dxfId="20" priority="2" stopIfTrue="1" operator="equal">
      <formula>0</formula>
    </cfRule>
  </conditionalFormatting>
  <conditionalFormatting sqref="G38:I39 K38:K39">
    <cfRule type="cellIs" dxfId="19" priority="3" stopIfTrue="1" operator="equal">
      <formula>0</formula>
    </cfRule>
  </conditionalFormatting>
  <conditionalFormatting sqref="J20 J25 J32 J37">
    <cfRule type="cellIs" dxfId="18" priority="1" stopIfTrue="1" operator="equal">
      <formula>0</formula>
    </cfRule>
  </conditionalFormatting>
  <pageMargins left="0" right="0" top="0" bottom="0" header="0" footer="0"/>
  <pageSetup paperSize="9" scale="91" fitToHeight="0" orientation="portrait" r:id="rId1"/>
  <rowBreaks count="1" manualBreakCount="1">
    <brk id="16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4"/>
  <sheetViews>
    <sheetView tabSelected="1" topLeftCell="A217" zoomScaleNormal="100" workbookViewId="0">
      <selection activeCell="F241" sqref="F241:F249"/>
    </sheetView>
  </sheetViews>
  <sheetFormatPr defaultRowHeight="15" x14ac:dyDescent="0.25"/>
  <cols>
    <col min="1" max="1" width="4.42578125" customWidth="1"/>
    <col min="2" max="2" width="17.140625" customWidth="1"/>
    <col min="3" max="3" width="20.140625" customWidth="1"/>
    <col min="4" max="4" width="10.7109375" customWidth="1"/>
    <col min="5" max="5" width="14" customWidth="1"/>
    <col min="6" max="6" width="10.5703125" customWidth="1"/>
    <col min="7" max="7" width="11.28515625" customWidth="1"/>
  </cols>
  <sheetData>
    <row r="1" spans="1:7" ht="17.25" customHeight="1" x14ac:dyDescent="0.25">
      <c r="A1" s="8"/>
      <c r="C1" s="24" t="s">
        <v>186</v>
      </c>
      <c r="D1" s="24"/>
      <c r="E1" s="24"/>
      <c r="F1" s="26"/>
      <c r="G1" s="26"/>
    </row>
    <row r="2" spans="1:7" ht="14.25" customHeight="1" x14ac:dyDescent="0.25">
      <c r="A2" s="8"/>
      <c r="B2" s="4" t="s">
        <v>187</v>
      </c>
      <c r="C2" s="5"/>
      <c r="F2" s="25"/>
      <c r="G2" s="25"/>
    </row>
    <row r="3" spans="1:7" ht="15.75" customHeight="1" x14ac:dyDescent="0.25">
      <c r="A3" s="8"/>
      <c r="B3" s="4" t="s">
        <v>192</v>
      </c>
      <c r="C3" s="5"/>
      <c r="F3" s="25"/>
      <c r="G3" s="25"/>
    </row>
    <row r="4" spans="1:7" ht="15.75" customHeight="1" x14ac:dyDescent="0.25">
      <c r="A4" s="8"/>
      <c r="B4" s="4" t="s">
        <v>188</v>
      </c>
      <c r="C4" s="5"/>
      <c r="F4" s="25"/>
      <c r="G4" s="25"/>
    </row>
    <row r="5" spans="1:7" ht="15.75" customHeight="1" x14ac:dyDescent="0.25">
      <c r="A5" s="8"/>
      <c r="B5" s="4" t="s">
        <v>257</v>
      </c>
      <c r="C5" s="5"/>
      <c r="F5" s="25"/>
      <c r="G5" s="25"/>
    </row>
    <row r="6" spans="1:7" ht="15.75" customHeight="1" x14ac:dyDescent="0.25">
      <c r="A6" s="8"/>
      <c r="B6" s="4" t="s">
        <v>189</v>
      </c>
      <c r="C6" s="5"/>
      <c r="F6" s="25"/>
      <c r="G6" s="25"/>
    </row>
    <row r="7" spans="1:7" ht="15.75" customHeight="1" x14ac:dyDescent="0.25">
      <c r="A7" s="8"/>
      <c r="B7" s="9"/>
      <c r="C7" s="9"/>
      <c r="D7" s="2"/>
      <c r="E7" s="2"/>
    </row>
    <row r="8" spans="1:7" ht="15.75" customHeight="1" x14ac:dyDescent="0.25">
      <c r="A8" s="307" t="s">
        <v>193</v>
      </c>
      <c r="B8" s="307"/>
      <c r="C8" s="307"/>
      <c r="D8" s="307"/>
      <c r="E8" s="307"/>
      <c r="F8" s="307"/>
      <c r="G8" s="307"/>
    </row>
    <row r="9" spans="1:7" ht="15.75" thickBot="1" x14ac:dyDescent="0.3">
      <c r="A9" s="31"/>
      <c r="B9" s="33"/>
      <c r="C9" s="33"/>
      <c r="D9" s="34"/>
      <c r="E9" s="32"/>
      <c r="F9" s="46"/>
      <c r="G9" s="47"/>
    </row>
    <row r="10" spans="1:7" ht="24.75" thickBot="1" x14ac:dyDescent="0.3">
      <c r="A10" s="81" t="s">
        <v>0</v>
      </c>
      <c r="B10" s="30" t="s">
        <v>66</v>
      </c>
      <c r="C10" s="30" t="s">
        <v>67</v>
      </c>
      <c r="D10" s="30" t="s">
        <v>68</v>
      </c>
      <c r="E10" s="82" t="s">
        <v>184</v>
      </c>
      <c r="F10" s="138" t="s">
        <v>182</v>
      </c>
      <c r="G10" s="137" t="s">
        <v>183</v>
      </c>
    </row>
    <row r="11" spans="1:7" ht="36" x14ac:dyDescent="0.25">
      <c r="A11" s="288" t="s">
        <v>2</v>
      </c>
      <c r="B11" s="10" t="s">
        <v>69</v>
      </c>
      <c r="C11" s="41" t="s">
        <v>70</v>
      </c>
      <c r="D11" s="11" t="s">
        <v>71</v>
      </c>
      <c r="E11" s="99">
        <v>124441</v>
      </c>
      <c r="F11" s="117"/>
      <c r="G11" s="128">
        <f>E11+F11</f>
        <v>124441</v>
      </c>
    </row>
    <row r="12" spans="1:7" ht="24.75" thickBot="1" x14ac:dyDescent="0.3">
      <c r="A12" s="290"/>
      <c r="B12" s="35" t="s">
        <v>72</v>
      </c>
      <c r="C12" s="36"/>
      <c r="D12" s="37"/>
      <c r="E12" s="100">
        <f>SUBTOTAL(9,E11:E11)</f>
        <v>124441</v>
      </c>
      <c r="F12" s="118"/>
      <c r="G12" s="112">
        <f t="shared" ref="G12:G80" si="0">E12+F12</f>
        <v>124441</v>
      </c>
    </row>
    <row r="13" spans="1:7" ht="15" customHeight="1" x14ac:dyDescent="0.25">
      <c r="A13" s="308" t="s">
        <v>4</v>
      </c>
      <c r="B13" s="313" t="s">
        <v>73</v>
      </c>
      <c r="C13" s="291" t="s">
        <v>70</v>
      </c>
      <c r="D13" s="11" t="s">
        <v>71</v>
      </c>
      <c r="E13" s="114">
        <v>7654326</v>
      </c>
      <c r="F13" s="157">
        <v>95000</v>
      </c>
      <c r="G13" s="94">
        <f t="shared" si="0"/>
        <v>7749326</v>
      </c>
    </row>
    <row r="14" spans="1:7" x14ac:dyDescent="0.25">
      <c r="A14" s="301"/>
      <c r="B14" s="314"/>
      <c r="C14" s="292"/>
      <c r="D14" s="13" t="s">
        <v>74</v>
      </c>
      <c r="E14" s="115">
        <v>99700</v>
      </c>
      <c r="F14" s="119"/>
      <c r="G14" s="96">
        <f t="shared" si="0"/>
        <v>99700</v>
      </c>
    </row>
    <row r="15" spans="1:7" x14ac:dyDescent="0.25">
      <c r="A15" s="301"/>
      <c r="B15" s="314"/>
      <c r="C15" s="292"/>
      <c r="D15" s="13" t="s">
        <v>75</v>
      </c>
      <c r="E15" s="115">
        <v>269719</v>
      </c>
      <c r="F15" s="120"/>
      <c r="G15" s="96">
        <f t="shared" si="0"/>
        <v>269719</v>
      </c>
    </row>
    <row r="16" spans="1:7" x14ac:dyDescent="0.25">
      <c r="A16" s="301"/>
      <c r="B16" s="314"/>
      <c r="C16" s="292"/>
      <c r="D16" s="13" t="s">
        <v>76</v>
      </c>
      <c r="E16" s="115">
        <v>25770</v>
      </c>
      <c r="F16" s="119"/>
      <c r="G16" s="96">
        <f t="shared" si="0"/>
        <v>25770</v>
      </c>
    </row>
    <row r="17" spans="1:7" x14ac:dyDescent="0.25">
      <c r="A17" s="301"/>
      <c r="B17" s="314"/>
      <c r="C17" s="292"/>
      <c r="D17" s="13" t="s">
        <v>80</v>
      </c>
      <c r="E17" s="115">
        <v>4550</v>
      </c>
      <c r="F17" s="119"/>
      <c r="G17" s="96">
        <f t="shared" si="0"/>
        <v>4550</v>
      </c>
    </row>
    <row r="18" spans="1:7" x14ac:dyDescent="0.25">
      <c r="A18" s="301"/>
      <c r="B18" s="314"/>
      <c r="C18" s="293"/>
      <c r="D18" s="13" t="s">
        <v>92</v>
      </c>
      <c r="E18" s="115">
        <v>24419</v>
      </c>
      <c r="F18" s="119"/>
      <c r="G18" s="96">
        <f t="shared" si="0"/>
        <v>24419</v>
      </c>
    </row>
    <row r="19" spans="1:7" x14ac:dyDescent="0.25">
      <c r="A19" s="301"/>
      <c r="B19" s="314"/>
      <c r="C19" s="42" t="s">
        <v>194</v>
      </c>
      <c r="D19" s="14"/>
      <c r="E19" s="109">
        <f>SUBTOTAL(9,E13:E18)</f>
        <v>8078484</v>
      </c>
      <c r="F19" s="102">
        <f>SUBTOTAL(9,F13:F18)</f>
        <v>95000</v>
      </c>
      <c r="G19" s="95">
        <f t="shared" si="0"/>
        <v>8173484</v>
      </c>
    </row>
    <row r="20" spans="1:7" x14ac:dyDescent="0.25">
      <c r="A20" s="301"/>
      <c r="B20" s="314"/>
      <c r="C20" s="310" t="s">
        <v>77</v>
      </c>
      <c r="D20" s="13" t="s">
        <v>71</v>
      </c>
      <c r="E20" s="115">
        <v>1610000</v>
      </c>
      <c r="F20" s="104">
        <v>208300</v>
      </c>
      <c r="G20" s="96">
        <f t="shared" si="0"/>
        <v>1818300</v>
      </c>
    </row>
    <row r="21" spans="1:7" ht="15" customHeight="1" x14ac:dyDescent="0.25">
      <c r="A21" s="301"/>
      <c r="B21" s="314"/>
      <c r="C21" s="292"/>
      <c r="D21" s="13" t="s">
        <v>74</v>
      </c>
      <c r="E21" s="115">
        <v>241900</v>
      </c>
      <c r="F21" s="120"/>
      <c r="G21" s="96">
        <f t="shared" si="0"/>
        <v>241900</v>
      </c>
    </row>
    <row r="22" spans="1:7" x14ac:dyDescent="0.25">
      <c r="A22" s="301"/>
      <c r="B22" s="314"/>
      <c r="C22" s="42" t="s">
        <v>194</v>
      </c>
      <c r="D22" s="14"/>
      <c r="E22" s="109">
        <f>SUM(E20:E21)</f>
        <v>1851900</v>
      </c>
      <c r="F22" s="109">
        <f>SUM(F20:F21)</f>
        <v>208300</v>
      </c>
      <c r="G22" s="95">
        <f t="shared" si="0"/>
        <v>2060200</v>
      </c>
    </row>
    <row r="23" spans="1:7" x14ac:dyDescent="0.25">
      <c r="A23" s="301"/>
      <c r="B23" s="314"/>
      <c r="C23" s="315" t="s">
        <v>79</v>
      </c>
      <c r="D23" s="13" t="s">
        <v>71</v>
      </c>
      <c r="E23" s="115">
        <f>580000</f>
        <v>580000</v>
      </c>
      <c r="F23" s="119"/>
      <c r="G23" s="96">
        <f t="shared" si="0"/>
        <v>580000</v>
      </c>
    </row>
    <row r="24" spans="1:7" x14ac:dyDescent="0.25">
      <c r="A24" s="301"/>
      <c r="B24" s="314"/>
      <c r="C24" s="289"/>
      <c r="D24" s="13" t="s">
        <v>75</v>
      </c>
      <c r="E24" s="115">
        <v>463400</v>
      </c>
      <c r="F24" s="119"/>
      <c r="G24" s="96">
        <f t="shared" si="0"/>
        <v>463400</v>
      </c>
    </row>
    <row r="25" spans="1:7" x14ac:dyDescent="0.25">
      <c r="A25" s="301"/>
      <c r="B25" s="314"/>
      <c r="C25" s="289"/>
      <c r="D25" s="13" t="s">
        <v>81</v>
      </c>
      <c r="E25" s="115">
        <v>324000</v>
      </c>
      <c r="F25" s="120"/>
      <c r="G25" s="96">
        <f t="shared" si="0"/>
        <v>324000</v>
      </c>
    </row>
    <row r="26" spans="1:7" x14ac:dyDescent="0.25">
      <c r="A26" s="301"/>
      <c r="B26" s="314"/>
      <c r="C26" s="289"/>
      <c r="D26" s="13" t="s">
        <v>80</v>
      </c>
      <c r="E26" s="115">
        <v>44000</v>
      </c>
      <c r="F26" s="120"/>
      <c r="G26" s="96">
        <f t="shared" si="0"/>
        <v>44000</v>
      </c>
    </row>
    <row r="27" spans="1:7" x14ac:dyDescent="0.25">
      <c r="A27" s="301"/>
      <c r="B27" s="314"/>
      <c r="C27" s="316"/>
      <c r="D27" s="13" t="s">
        <v>92</v>
      </c>
      <c r="E27" s="115">
        <v>469268</v>
      </c>
      <c r="F27" s="120">
        <v>110866</v>
      </c>
      <c r="G27" s="96">
        <f t="shared" si="0"/>
        <v>580134</v>
      </c>
    </row>
    <row r="28" spans="1:7" x14ac:dyDescent="0.25">
      <c r="A28" s="301"/>
      <c r="B28" s="314"/>
      <c r="C28" s="42" t="s">
        <v>194</v>
      </c>
      <c r="D28" s="14"/>
      <c r="E28" s="109">
        <f>SUBTOTAL(9,E23:E27)</f>
        <v>1880668</v>
      </c>
      <c r="F28" s="109">
        <f>SUBTOTAL(9,F23:F27)</f>
        <v>110866</v>
      </c>
      <c r="G28" s="95">
        <f t="shared" si="0"/>
        <v>1991534</v>
      </c>
    </row>
    <row r="29" spans="1:7" ht="15" customHeight="1" x14ac:dyDescent="0.25">
      <c r="A29" s="301"/>
      <c r="B29" s="314"/>
      <c r="C29" s="311" t="s">
        <v>82</v>
      </c>
      <c r="D29" s="13" t="s">
        <v>71</v>
      </c>
      <c r="E29" s="115">
        <v>5675221</v>
      </c>
      <c r="F29" s="120">
        <v>292000</v>
      </c>
      <c r="G29" s="96">
        <f t="shared" si="0"/>
        <v>5967221</v>
      </c>
    </row>
    <row r="30" spans="1:7" x14ac:dyDescent="0.25">
      <c r="A30" s="301"/>
      <c r="B30" s="314"/>
      <c r="C30" s="312"/>
      <c r="D30" s="13" t="s">
        <v>83</v>
      </c>
      <c r="E30" s="115">
        <v>1227800</v>
      </c>
      <c r="F30" s="102"/>
      <c r="G30" s="96">
        <f t="shared" si="0"/>
        <v>1227800</v>
      </c>
    </row>
    <row r="31" spans="1:7" ht="15" customHeight="1" x14ac:dyDescent="0.25">
      <c r="A31" s="301"/>
      <c r="B31" s="314"/>
      <c r="C31" s="312"/>
      <c r="D31" s="13" t="s">
        <v>84</v>
      </c>
      <c r="E31" s="115">
        <v>575000</v>
      </c>
      <c r="F31" s="119"/>
      <c r="G31" s="96">
        <f t="shared" si="0"/>
        <v>575000</v>
      </c>
    </row>
    <row r="32" spans="1:7" x14ac:dyDescent="0.25">
      <c r="A32" s="301"/>
      <c r="B32" s="314"/>
      <c r="C32" s="312"/>
      <c r="D32" s="13" t="s">
        <v>78</v>
      </c>
      <c r="E32" s="115">
        <v>474000</v>
      </c>
      <c r="F32" s="119"/>
      <c r="G32" s="96">
        <f t="shared" si="0"/>
        <v>474000</v>
      </c>
    </row>
    <row r="33" spans="1:9" x14ac:dyDescent="0.25">
      <c r="A33" s="301"/>
      <c r="B33" s="314"/>
      <c r="C33" s="312"/>
      <c r="D33" s="13" t="s">
        <v>80</v>
      </c>
      <c r="E33" s="115">
        <v>317304</v>
      </c>
      <c r="F33" s="120"/>
      <c r="G33" s="96">
        <f t="shared" si="0"/>
        <v>317304</v>
      </c>
      <c r="H33" s="134"/>
      <c r="I33" s="134"/>
    </row>
    <row r="34" spans="1:9" x14ac:dyDescent="0.25">
      <c r="A34" s="301"/>
      <c r="B34" s="314"/>
      <c r="C34" s="312"/>
      <c r="D34" s="13" t="s">
        <v>92</v>
      </c>
      <c r="E34" s="115">
        <v>845178</v>
      </c>
      <c r="F34" s="120"/>
      <c r="G34" s="96">
        <f t="shared" si="0"/>
        <v>845178</v>
      </c>
    </row>
    <row r="35" spans="1:9" x14ac:dyDescent="0.25">
      <c r="A35" s="301"/>
      <c r="B35" s="314"/>
      <c r="C35" s="312"/>
      <c r="D35" s="13" t="s">
        <v>81</v>
      </c>
      <c r="E35" s="115">
        <v>4439050</v>
      </c>
      <c r="F35" s="104">
        <v>-300000</v>
      </c>
      <c r="G35" s="96">
        <f t="shared" si="0"/>
        <v>4139050</v>
      </c>
    </row>
    <row r="36" spans="1:9" ht="15" customHeight="1" x14ac:dyDescent="0.25">
      <c r="A36" s="301"/>
      <c r="B36" s="314"/>
      <c r="C36" s="42" t="s">
        <v>194</v>
      </c>
      <c r="D36" s="14"/>
      <c r="E36" s="109">
        <f t="shared" ref="E36:F36" si="1">SUBTOTAL(9,E29:E35)</f>
        <v>13553553</v>
      </c>
      <c r="F36" s="109">
        <f t="shared" si="1"/>
        <v>-8000</v>
      </c>
      <c r="G36" s="95">
        <f t="shared" si="0"/>
        <v>13545553</v>
      </c>
    </row>
    <row r="37" spans="1:9" ht="15" customHeight="1" x14ac:dyDescent="0.25">
      <c r="A37" s="301"/>
      <c r="B37" s="314"/>
      <c r="C37" s="310" t="s">
        <v>85</v>
      </c>
      <c r="D37" s="13" t="s">
        <v>71</v>
      </c>
      <c r="E37" s="115">
        <v>9580300</v>
      </c>
      <c r="F37" s="120">
        <v>10000</v>
      </c>
      <c r="G37" s="96">
        <f t="shared" si="0"/>
        <v>9590300</v>
      </c>
    </row>
    <row r="38" spans="1:9" x14ac:dyDescent="0.25">
      <c r="A38" s="301"/>
      <c r="B38" s="314"/>
      <c r="C38" s="292"/>
      <c r="D38" s="13" t="s">
        <v>86</v>
      </c>
      <c r="E38" s="115">
        <v>74300</v>
      </c>
      <c r="F38" s="102"/>
      <c r="G38" s="96">
        <f t="shared" si="0"/>
        <v>74300</v>
      </c>
    </row>
    <row r="39" spans="1:9" x14ac:dyDescent="0.25">
      <c r="A39" s="301"/>
      <c r="B39" s="314"/>
      <c r="C39" s="292"/>
      <c r="D39" s="13" t="s">
        <v>87</v>
      </c>
      <c r="E39" s="115">
        <v>280364</v>
      </c>
      <c r="F39" s="119"/>
      <c r="G39" s="96">
        <f t="shared" si="0"/>
        <v>280364</v>
      </c>
    </row>
    <row r="40" spans="1:9" x14ac:dyDescent="0.25">
      <c r="A40" s="301"/>
      <c r="B40" s="314"/>
      <c r="C40" s="292"/>
      <c r="D40" s="13" t="s">
        <v>195</v>
      </c>
      <c r="E40" s="115">
        <v>2531200</v>
      </c>
      <c r="F40" s="120"/>
      <c r="G40" s="96">
        <f t="shared" si="0"/>
        <v>2531200</v>
      </c>
    </row>
    <row r="41" spans="1:9" x14ac:dyDescent="0.25">
      <c r="A41" s="301"/>
      <c r="B41" s="314"/>
      <c r="C41" s="292"/>
      <c r="D41" s="13" t="s">
        <v>76</v>
      </c>
      <c r="E41" s="115">
        <v>54000</v>
      </c>
      <c r="F41" s="119"/>
      <c r="G41" s="96">
        <f t="shared" si="0"/>
        <v>54000</v>
      </c>
    </row>
    <row r="42" spans="1:9" x14ac:dyDescent="0.25">
      <c r="A42" s="301"/>
      <c r="B42" s="314"/>
      <c r="C42" s="293"/>
      <c r="D42" s="13" t="s">
        <v>80</v>
      </c>
      <c r="E42" s="115">
        <v>11400</v>
      </c>
      <c r="F42" s="119"/>
      <c r="G42" s="96">
        <f t="shared" si="0"/>
        <v>11400</v>
      </c>
    </row>
    <row r="43" spans="1:9" x14ac:dyDescent="0.25">
      <c r="A43" s="301"/>
      <c r="B43" s="314"/>
      <c r="C43" s="42" t="s">
        <v>194</v>
      </c>
      <c r="D43" s="14"/>
      <c r="E43" s="109">
        <f>SUBTOTAL(9,E37:E42)</f>
        <v>12531564</v>
      </c>
      <c r="F43" s="109">
        <f>SUBTOTAL(9,F37:F42)</f>
        <v>10000</v>
      </c>
      <c r="G43" s="95">
        <f t="shared" si="0"/>
        <v>12541564</v>
      </c>
    </row>
    <row r="44" spans="1:9" ht="15" customHeight="1" x14ac:dyDescent="0.25">
      <c r="A44" s="301"/>
      <c r="B44" s="314"/>
      <c r="C44" s="310" t="s">
        <v>88</v>
      </c>
      <c r="D44" s="13" t="s">
        <v>71</v>
      </c>
      <c r="E44" s="115">
        <v>300734</v>
      </c>
      <c r="F44" s="120">
        <v>90000</v>
      </c>
      <c r="G44" s="96">
        <f t="shared" si="0"/>
        <v>390734</v>
      </c>
    </row>
    <row r="45" spans="1:9" x14ac:dyDescent="0.25">
      <c r="A45" s="301"/>
      <c r="B45" s="314"/>
      <c r="C45" s="293"/>
      <c r="D45" s="13" t="s">
        <v>87</v>
      </c>
      <c r="E45" s="115">
        <v>49566</v>
      </c>
      <c r="F45" s="120"/>
      <c r="G45" s="96">
        <f t="shared" si="0"/>
        <v>49566</v>
      </c>
    </row>
    <row r="46" spans="1:9" x14ac:dyDescent="0.25">
      <c r="A46" s="301"/>
      <c r="B46" s="314"/>
      <c r="C46" s="42" t="s">
        <v>194</v>
      </c>
      <c r="D46" s="14"/>
      <c r="E46" s="109">
        <f>SUBTOTAL(9,E44:E45)</f>
        <v>350300</v>
      </c>
      <c r="F46" s="109">
        <f>SUBTOTAL(9,F44:F45)</f>
        <v>90000</v>
      </c>
      <c r="G46" s="95">
        <f t="shared" si="0"/>
        <v>440300</v>
      </c>
    </row>
    <row r="47" spans="1:9" x14ac:dyDescent="0.25">
      <c r="A47" s="301"/>
      <c r="B47" s="314"/>
      <c r="C47" s="310" t="s">
        <v>89</v>
      </c>
      <c r="D47" s="13" t="s">
        <v>71</v>
      </c>
      <c r="E47" s="115">
        <v>567000</v>
      </c>
      <c r="F47" s="104">
        <v>103000</v>
      </c>
      <c r="G47" s="96">
        <f t="shared" si="0"/>
        <v>670000</v>
      </c>
    </row>
    <row r="48" spans="1:9" x14ac:dyDescent="0.25">
      <c r="A48" s="301"/>
      <c r="B48" s="314"/>
      <c r="C48" s="293"/>
      <c r="D48" s="13" t="s">
        <v>92</v>
      </c>
      <c r="E48" s="115">
        <v>21200</v>
      </c>
      <c r="F48" s="231"/>
      <c r="G48" s="96">
        <f t="shared" si="0"/>
        <v>21200</v>
      </c>
      <c r="H48" s="226"/>
      <c r="I48" s="23"/>
    </row>
    <row r="49" spans="1:12" ht="15" customHeight="1" x14ac:dyDescent="0.25">
      <c r="A49" s="301"/>
      <c r="B49" s="314"/>
      <c r="C49" s="42" t="s">
        <v>194</v>
      </c>
      <c r="D49" s="14"/>
      <c r="E49" s="109">
        <f>SUBTOTAL(9,E47:E48)</f>
        <v>588200</v>
      </c>
      <c r="F49" s="109">
        <f>SUBTOTAL(9,F47:F48)</f>
        <v>103000</v>
      </c>
      <c r="G49" s="95">
        <f t="shared" si="0"/>
        <v>691200</v>
      </c>
    </row>
    <row r="50" spans="1:12" x14ac:dyDescent="0.25">
      <c r="A50" s="301"/>
      <c r="B50" s="314"/>
      <c r="C50" s="311" t="s">
        <v>90</v>
      </c>
      <c r="D50" s="13" t="s">
        <v>71</v>
      </c>
      <c r="E50" s="115">
        <v>1133316</v>
      </c>
      <c r="F50" s="104">
        <v>1452572</v>
      </c>
      <c r="G50" s="96">
        <f t="shared" si="0"/>
        <v>2585888</v>
      </c>
      <c r="H50" s="23"/>
      <c r="I50" s="23"/>
      <c r="J50" s="220"/>
      <c r="L50" s="23"/>
    </row>
    <row r="51" spans="1:12" x14ac:dyDescent="0.25">
      <c r="A51" s="301"/>
      <c r="B51" s="314"/>
      <c r="C51" s="312"/>
      <c r="D51" s="13" t="s">
        <v>91</v>
      </c>
      <c r="E51" s="115">
        <v>627727</v>
      </c>
      <c r="F51" s="120"/>
      <c r="G51" s="96">
        <f t="shared" si="0"/>
        <v>627727</v>
      </c>
    </row>
    <row r="52" spans="1:12" x14ac:dyDescent="0.25">
      <c r="A52" s="301"/>
      <c r="B52" s="314"/>
      <c r="C52" s="312"/>
      <c r="D52" s="13" t="s">
        <v>80</v>
      </c>
      <c r="E52" s="115">
        <v>256822</v>
      </c>
      <c r="F52" s="120"/>
      <c r="G52" s="96">
        <f t="shared" si="0"/>
        <v>256822</v>
      </c>
    </row>
    <row r="53" spans="1:12" x14ac:dyDescent="0.25">
      <c r="A53" s="301"/>
      <c r="B53" s="314"/>
      <c r="C53" s="312"/>
      <c r="D53" s="13" t="s">
        <v>92</v>
      </c>
      <c r="E53" s="115">
        <v>360338</v>
      </c>
      <c r="F53" s="120"/>
      <c r="G53" s="96">
        <f t="shared" si="0"/>
        <v>360338</v>
      </c>
    </row>
    <row r="54" spans="1:12" x14ac:dyDescent="0.25">
      <c r="A54" s="301"/>
      <c r="B54" s="314"/>
      <c r="C54" s="312"/>
      <c r="D54" s="13" t="s">
        <v>76</v>
      </c>
      <c r="E54" s="115">
        <v>166659</v>
      </c>
      <c r="F54" s="120"/>
      <c r="G54" s="96">
        <f t="shared" si="0"/>
        <v>166659</v>
      </c>
    </row>
    <row r="55" spans="1:12" ht="24" x14ac:dyDescent="0.25">
      <c r="A55" s="301"/>
      <c r="B55" s="314"/>
      <c r="C55" s="79" t="s">
        <v>93</v>
      </c>
      <c r="D55" s="80" t="s">
        <v>91</v>
      </c>
      <c r="E55" s="116">
        <v>3388545</v>
      </c>
      <c r="F55" s="120"/>
      <c r="G55" s="96">
        <f t="shared" si="0"/>
        <v>3388545</v>
      </c>
    </row>
    <row r="56" spans="1:12" ht="24" x14ac:dyDescent="0.25">
      <c r="A56" s="301"/>
      <c r="B56" s="314"/>
      <c r="C56" s="79" t="s">
        <v>216</v>
      </c>
      <c r="D56" s="80" t="s">
        <v>91</v>
      </c>
      <c r="E56" s="116">
        <v>611</v>
      </c>
      <c r="F56" s="120"/>
      <c r="G56" s="96">
        <f t="shared" si="0"/>
        <v>611</v>
      </c>
    </row>
    <row r="57" spans="1:12" x14ac:dyDescent="0.25">
      <c r="A57" s="301"/>
      <c r="B57" s="314"/>
      <c r="C57" s="42" t="s">
        <v>194</v>
      </c>
      <c r="D57" s="14"/>
      <c r="E57" s="109">
        <f>SUBTOTAL(9,E50:E56)</f>
        <v>5934018</v>
      </c>
      <c r="F57" s="109">
        <f>SUBTOTAL(9,F50:F56)</f>
        <v>1452572</v>
      </c>
      <c r="G57" s="95">
        <f t="shared" si="0"/>
        <v>7386590</v>
      </c>
    </row>
    <row r="58" spans="1:12" ht="15" customHeight="1" x14ac:dyDescent="0.25">
      <c r="A58" s="301"/>
      <c r="B58" s="314"/>
      <c r="C58" s="311" t="s">
        <v>94</v>
      </c>
      <c r="D58" s="13" t="s">
        <v>71</v>
      </c>
      <c r="E58" s="115">
        <f>3023000</f>
        <v>3023000</v>
      </c>
      <c r="F58" s="119"/>
      <c r="G58" s="96">
        <f t="shared" si="0"/>
        <v>3023000</v>
      </c>
    </row>
    <row r="59" spans="1:12" x14ac:dyDescent="0.25">
      <c r="A59" s="301"/>
      <c r="B59" s="314"/>
      <c r="C59" s="312"/>
      <c r="D59" s="13" t="s">
        <v>75</v>
      </c>
      <c r="E59" s="115">
        <v>2692300</v>
      </c>
      <c r="F59" s="120"/>
      <c r="G59" s="96">
        <f t="shared" si="0"/>
        <v>2692300</v>
      </c>
    </row>
    <row r="60" spans="1:12" x14ac:dyDescent="0.25">
      <c r="A60" s="301"/>
      <c r="B60" s="314"/>
      <c r="C60" s="312"/>
      <c r="D60" s="13" t="s">
        <v>80</v>
      </c>
      <c r="E60" s="115">
        <v>1600</v>
      </c>
      <c r="F60" s="119"/>
      <c r="G60" s="96">
        <f t="shared" si="0"/>
        <v>1600</v>
      </c>
    </row>
    <row r="61" spans="1:12" x14ac:dyDescent="0.25">
      <c r="A61" s="301"/>
      <c r="B61" s="314"/>
      <c r="C61" s="312"/>
      <c r="D61" s="13" t="s">
        <v>92</v>
      </c>
      <c r="E61" s="115">
        <v>313308</v>
      </c>
      <c r="F61" s="232">
        <v>-1524</v>
      </c>
      <c r="G61" s="96">
        <f t="shared" si="0"/>
        <v>311784</v>
      </c>
      <c r="H61" s="23"/>
      <c r="I61" s="23"/>
    </row>
    <row r="62" spans="1:12" x14ac:dyDescent="0.25">
      <c r="A62" s="301"/>
      <c r="B62" s="314"/>
      <c r="C62" s="312"/>
      <c r="D62" s="13" t="s">
        <v>76</v>
      </c>
      <c r="E62" s="115">
        <v>14400</v>
      </c>
      <c r="F62" s="102"/>
      <c r="G62" s="96">
        <f t="shared" si="0"/>
        <v>14400</v>
      </c>
    </row>
    <row r="63" spans="1:12" ht="15" customHeight="1" x14ac:dyDescent="0.25">
      <c r="A63" s="301"/>
      <c r="B63" s="314"/>
      <c r="C63" s="42" t="s">
        <v>194</v>
      </c>
      <c r="D63" s="14"/>
      <c r="E63" s="109">
        <f>SUBTOTAL(9,E58:E62)</f>
        <v>6044608</v>
      </c>
      <c r="F63" s="102">
        <f>SUBTOTAL(9,F58:F62)</f>
        <v>-1524</v>
      </c>
      <c r="G63" s="95">
        <f t="shared" si="0"/>
        <v>6043084</v>
      </c>
    </row>
    <row r="64" spans="1:12" ht="24" x14ac:dyDescent="0.25">
      <c r="A64" s="301"/>
      <c r="B64" s="314"/>
      <c r="C64" s="43" t="s">
        <v>95</v>
      </c>
      <c r="D64" s="13" t="s">
        <v>71</v>
      </c>
      <c r="E64" s="115">
        <v>818500</v>
      </c>
      <c r="F64" s="120">
        <v>215000</v>
      </c>
      <c r="G64" s="96">
        <f t="shared" si="0"/>
        <v>1033500</v>
      </c>
    </row>
    <row r="65" spans="1:9" x14ac:dyDescent="0.25">
      <c r="A65" s="301"/>
      <c r="B65" s="314"/>
      <c r="C65" s="42" t="s">
        <v>194</v>
      </c>
      <c r="D65" s="13"/>
      <c r="E65" s="109">
        <f>SUBTOTAL(9,E64:E64)</f>
        <v>818500</v>
      </c>
      <c r="F65" s="109">
        <f>SUBTOTAL(9,F64:F64)</f>
        <v>215000</v>
      </c>
      <c r="G65" s="95">
        <f t="shared" si="0"/>
        <v>1033500</v>
      </c>
    </row>
    <row r="66" spans="1:9" ht="15" customHeight="1" x14ac:dyDescent="0.25">
      <c r="A66" s="301"/>
      <c r="B66" s="314"/>
      <c r="C66" s="310" t="s">
        <v>96</v>
      </c>
      <c r="D66" s="13" t="s">
        <v>71</v>
      </c>
      <c r="E66" s="115">
        <v>175000</v>
      </c>
      <c r="F66" s="119"/>
      <c r="G66" s="96">
        <f t="shared" si="0"/>
        <v>175000</v>
      </c>
    </row>
    <row r="67" spans="1:9" x14ac:dyDescent="0.25">
      <c r="A67" s="301"/>
      <c r="B67" s="314"/>
      <c r="C67" s="292"/>
      <c r="D67" s="13" t="s">
        <v>86</v>
      </c>
      <c r="E67" s="115">
        <v>75000</v>
      </c>
      <c r="F67" s="119"/>
      <c r="G67" s="96">
        <f t="shared" si="0"/>
        <v>75000</v>
      </c>
    </row>
    <row r="68" spans="1:9" x14ac:dyDescent="0.25">
      <c r="A68" s="301"/>
      <c r="B68" s="314"/>
      <c r="C68" s="292"/>
      <c r="D68" s="13" t="s">
        <v>75</v>
      </c>
      <c r="E68" s="115">
        <f>98328</f>
        <v>98328</v>
      </c>
      <c r="F68" s="119"/>
      <c r="G68" s="96">
        <f t="shared" si="0"/>
        <v>98328</v>
      </c>
    </row>
    <row r="69" spans="1:9" x14ac:dyDescent="0.25">
      <c r="A69" s="301"/>
      <c r="B69" s="314"/>
      <c r="C69" s="42" t="s">
        <v>194</v>
      </c>
      <c r="D69" s="14"/>
      <c r="E69" s="109">
        <f>SUBTOTAL(9,E66:E68)</f>
        <v>348328</v>
      </c>
      <c r="F69" s="102">
        <f>SUM(F66:F68)</f>
        <v>0</v>
      </c>
      <c r="G69" s="95">
        <f t="shared" si="0"/>
        <v>348328</v>
      </c>
    </row>
    <row r="70" spans="1:9" ht="24.75" thickBot="1" x14ac:dyDescent="0.3">
      <c r="A70" s="309"/>
      <c r="B70" s="35" t="s">
        <v>72</v>
      </c>
      <c r="C70" s="36"/>
      <c r="D70" s="37"/>
      <c r="E70" s="110">
        <f>E19+E22+E28+E36+E43+E46+E49+E57+E63+E65+E69</f>
        <v>51980123</v>
      </c>
      <c r="F70" s="110">
        <f>F19+F22+F28+F36+F43+F46+F49+F57+F63+F65+F69</f>
        <v>2275214</v>
      </c>
      <c r="G70" s="111">
        <f t="shared" si="0"/>
        <v>54255337</v>
      </c>
    </row>
    <row r="71" spans="1:9" ht="15.75" customHeight="1" x14ac:dyDescent="0.25">
      <c r="A71" s="288" t="s">
        <v>6</v>
      </c>
      <c r="B71" s="291" t="s">
        <v>97</v>
      </c>
      <c r="C71" s="291" t="s">
        <v>70</v>
      </c>
      <c r="D71" s="11" t="s">
        <v>71</v>
      </c>
      <c r="E71" s="114">
        <v>59035</v>
      </c>
      <c r="F71" s="157">
        <v>120000</v>
      </c>
      <c r="G71" s="94">
        <f t="shared" si="0"/>
        <v>179035</v>
      </c>
    </row>
    <row r="72" spans="1:9" x14ac:dyDescent="0.25">
      <c r="A72" s="289"/>
      <c r="B72" s="293"/>
      <c r="C72" s="293"/>
      <c r="D72" s="78" t="s">
        <v>75</v>
      </c>
      <c r="E72" s="159">
        <v>742500</v>
      </c>
      <c r="F72" s="120"/>
      <c r="G72" s="96">
        <f t="shared" si="0"/>
        <v>742500</v>
      </c>
    </row>
    <row r="73" spans="1:9" ht="24.75" thickBot="1" x14ac:dyDescent="0.3">
      <c r="A73" s="290"/>
      <c r="B73" s="35" t="s">
        <v>72</v>
      </c>
      <c r="C73" s="36"/>
      <c r="D73" s="37"/>
      <c r="E73" s="110">
        <f>SUBTOTAL(9,E71:E72)</f>
        <v>801535</v>
      </c>
      <c r="F73" s="100">
        <f>SUBTOTAL(9,F71:F72)</f>
        <v>120000</v>
      </c>
      <c r="G73" s="111">
        <f t="shared" si="0"/>
        <v>921535</v>
      </c>
    </row>
    <row r="74" spans="1:9" ht="36" x14ac:dyDescent="0.25">
      <c r="A74" s="289" t="s">
        <v>16</v>
      </c>
      <c r="B74" s="77" t="s">
        <v>98</v>
      </c>
      <c r="C74" s="93" t="s">
        <v>77</v>
      </c>
      <c r="D74" s="80" t="s">
        <v>71</v>
      </c>
      <c r="E74" s="114">
        <v>304903</v>
      </c>
      <c r="F74" s="135">
        <v>32000</v>
      </c>
      <c r="G74" s="94">
        <f t="shared" si="0"/>
        <v>336903</v>
      </c>
    </row>
    <row r="75" spans="1:9" ht="24.75" thickBot="1" x14ac:dyDescent="0.3">
      <c r="A75" s="290"/>
      <c r="B75" s="35" t="s">
        <v>72</v>
      </c>
      <c r="C75" s="36"/>
      <c r="D75" s="37"/>
      <c r="E75" s="110">
        <f>SUBTOTAL(9,E74:E74)</f>
        <v>304903</v>
      </c>
      <c r="F75" s="100">
        <f>SUBTOTAL(9,F74:F74)</f>
        <v>32000</v>
      </c>
      <c r="G75" s="111">
        <f t="shared" si="0"/>
        <v>336903</v>
      </c>
    </row>
    <row r="76" spans="1:9" ht="36" x14ac:dyDescent="0.25">
      <c r="A76" s="288" t="s">
        <v>24</v>
      </c>
      <c r="B76" s="10" t="s">
        <v>99</v>
      </c>
      <c r="C76" s="12" t="s">
        <v>77</v>
      </c>
      <c r="D76" s="11" t="s">
        <v>71</v>
      </c>
      <c r="E76" s="114">
        <v>166129</v>
      </c>
      <c r="F76" s="135">
        <v>18000</v>
      </c>
      <c r="G76" s="113">
        <f t="shared" si="0"/>
        <v>184129</v>
      </c>
    </row>
    <row r="77" spans="1:9" ht="24.75" thickBot="1" x14ac:dyDescent="0.3">
      <c r="A77" s="290"/>
      <c r="B77" s="35" t="s">
        <v>72</v>
      </c>
      <c r="C77" s="36"/>
      <c r="D77" s="37"/>
      <c r="E77" s="110">
        <f>SUBTOTAL(9,E76:E76)</f>
        <v>166129</v>
      </c>
      <c r="F77" s="100">
        <f>SUBTOTAL(9,F76:F76)</f>
        <v>18000</v>
      </c>
      <c r="G77" s="111">
        <f t="shared" si="0"/>
        <v>184129</v>
      </c>
    </row>
    <row r="78" spans="1:9" ht="36" x14ac:dyDescent="0.25">
      <c r="A78" s="288" t="s">
        <v>26</v>
      </c>
      <c r="B78" s="10" t="s">
        <v>100</v>
      </c>
      <c r="C78" s="12" t="s">
        <v>77</v>
      </c>
      <c r="D78" s="11" t="s">
        <v>71</v>
      </c>
      <c r="E78" s="99">
        <v>182389</v>
      </c>
      <c r="F78" s="123"/>
      <c r="G78" s="113">
        <f t="shared" si="0"/>
        <v>182389</v>
      </c>
    </row>
    <row r="79" spans="1:9" ht="24.75" thickBot="1" x14ac:dyDescent="0.3">
      <c r="A79" s="290"/>
      <c r="B79" s="35" t="s">
        <v>72</v>
      </c>
      <c r="C79" s="36"/>
      <c r="D79" s="37"/>
      <c r="E79" s="100">
        <f>SUBTOTAL(9,E78:E78)</f>
        <v>182389</v>
      </c>
      <c r="F79" s="118"/>
      <c r="G79" s="111">
        <f t="shared" si="0"/>
        <v>182389</v>
      </c>
    </row>
    <row r="80" spans="1:9" ht="48" x14ac:dyDescent="0.25">
      <c r="A80" s="288" t="s">
        <v>30</v>
      </c>
      <c r="B80" s="12" t="s">
        <v>101</v>
      </c>
      <c r="C80" s="12" t="s">
        <v>77</v>
      </c>
      <c r="D80" s="11" t="s">
        <v>71</v>
      </c>
      <c r="E80" s="114">
        <v>1694444</v>
      </c>
      <c r="F80" s="124">
        <v>251000</v>
      </c>
      <c r="G80" s="113">
        <f t="shared" si="0"/>
        <v>1945444</v>
      </c>
      <c r="I80" s="247"/>
    </row>
    <row r="81" spans="1:7" ht="24.75" thickBot="1" x14ac:dyDescent="0.3">
      <c r="A81" s="290"/>
      <c r="B81" s="35" t="s">
        <v>72</v>
      </c>
      <c r="C81" s="36"/>
      <c r="D81" s="37"/>
      <c r="E81" s="156">
        <v>1694444</v>
      </c>
      <c r="F81" s="100">
        <f>SUBTOTAL(9,F80:F80)</f>
        <v>251000</v>
      </c>
      <c r="G81" s="111">
        <f t="shared" ref="G81:G151" si="2">E81+F81</f>
        <v>1945444</v>
      </c>
    </row>
    <row r="82" spans="1:7" ht="36" x14ac:dyDescent="0.25">
      <c r="A82" s="288" t="s">
        <v>38</v>
      </c>
      <c r="B82" s="10" t="s">
        <v>102</v>
      </c>
      <c r="C82" s="12" t="s">
        <v>77</v>
      </c>
      <c r="D82" s="11" t="s">
        <v>71</v>
      </c>
      <c r="E82" s="114">
        <v>206176</v>
      </c>
      <c r="F82" s="135">
        <v>41000</v>
      </c>
      <c r="G82" s="113">
        <f t="shared" si="2"/>
        <v>247176</v>
      </c>
    </row>
    <row r="83" spans="1:7" ht="24.75" thickBot="1" x14ac:dyDescent="0.3">
      <c r="A83" s="290"/>
      <c r="B83" s="35" t="s">
        <v>72</v>
      </c>
      <c r="C83" s="36"/>
      <c r="D83" s="37"/>
      <c r="E83" s="110">
        <f>SUBTOTAL(9,E82:E82)</f>
        <v>206176</v>
      </c>
      <c r="F83" s="100">
        <f>SUBTOTAL(9,F82:F82)</f>
        <v>41000</v>
      </c>
      <c r="G83" s="111">
        <f t="shared" si="2"/>
        <v>247176</v>
      </c>
    </row>
    <row r="84" spans="1:7" ht="35.25" customHeight="1" x14ac:dyDescent="0.25">
      <c r="A84" s="288" t="s">
        <v>43</v>
      </c>
      <c r="B84" s="10" t="s">
        <v>103</v>
      </c>
      <c r="C84" s="12" t="s">
        <v>77</v>
      </c>
      <c r="D84" s="11" t="s">
        <v>71</v>
      </c>
      <c r="E84" s="99">
        <v>142332</v>
      </c>
      <c r="F84" s="123"/>
      <c r="G84" s="113">
        <f t="shared" si="2"/>
        <v>142332</v>
      </c>
    </row>
    <row r="85" spans="1:7" ht="24.75" thickBot="1" x14ac:dyDescent="0.3">
      <c r="A85" s="290"/>
      <c r="B85" s="35" t="s">
        <v>72</v>
      </c>
      <c r="C85" s="36"/>
      <c r="D85" s="37"/>
      <c r="E85" s="100">
        <f>SUBTOTAL(9,E84:E84)</f>
        <v>142332</v>
      </c>
      <c r="F85" s="118"/>
      <c r="G85" s="111">
        <f t="shared" si="2"/>
        <v>142332</v>
      </c>
    </row>
    <row r="86" spans="1:7" ht="36" x14ac:dyDescent="0.25">
      <c r="A86" s="288" t="s">
        <v>45</v>
      </c>
      <c r="B86" s="10" t="s">
        <v>104</v>
      </c>
      <c r="C86" s="12" t="s">
        <v>77</v>
      </c>
      <c r="D86" s="11" t="s">
        <v>71</v>
      </c>
      <c r="E86" s="114">
        <v>283625</v>
      </c>
      <c r="F86" s="135">
        <v>14800</v>
      </c>
      <c r="G86" s="113">
        <f t="shared" si="2"/>
        <v>298425</v>
      </c>
    </row>
    <row r="87" spans="1:7" ht="21" customHeight="1" thickBot="1" x14ac:dyDescent="0.3">
      <c r="A87" s="290"/>
      <c r="B87" s="35" t="s">
        <v>72</v>
      </c>
      <c r="C87" s="36"/>
      <c r="D87" s="37"/>
      <c r="E87" s="110">
        <f>SUBTOTAL(9,E86:E86)</f>
        <v>283625</v>
      </c>
      <c r="F87" s="100">
        <f>SUBTOTAL(9,F86:F86)</f>
        <v>14800</v>
      </c>
      <c r="G87" s="111">
        <f t="shared" si="2"/>
        <v>298425</v>
      </c>
    </row>
    <row r="88" spans="1:7" ht="36" x14ac:dyDescent="0.25">
      <c r="A88" s="288" t="s">
        <v>49</v>
      </c>
      <c r="B88" s="10" t="s">
        <v>105</v>
      </c>
      <c r="C88" s="12" t="s">
        <v>77</v>
      </c>
      <c r="D88" s="11" t="s">
        <v>71</v>
      </c>
      <c r="E88" s="114">
        <v>148626</v>
      </c>
      <c r="F88" s="135">
        <v>18000</v>
      </c>
      <c r="G88" s="113">
        <f t="shared" si="2"/>
        <v>166626</v>
      </c>
    </row>
    <row r="89" spans="1:7" ht="24.75" thickBot="1" x14ac:dyDescent="0.3">
      <c r="A89" s="290"/>
      <c r="B89" s="35" t="s">
        <v>72</v>
      </c>
      <c r="C89" s="36"/>
      <c r="D89" s="37"/>
      <c r="E89" s="110">
        <f>SUBTOTAL(9,E88:E88)</f>
        <v>148626</v>
      </c>
      <c r="F89" s="100">
        <f>SUBTOTAL(9,F88:F88)</f>
        <v>18000</v>
      </c>
      <c r="G89" s="111">
        <f t="shared" si="2"/>
        <v>166626</v>
      </c>
    </row>
    <row r="90" spans="1:7" ht="21" customHeight="1" x14ac:dyDescent="0.25">
      <c r="A90" s="288" t="s">
        <v>50</v>
      </c>
      <c r="B90" s="10" t="s">
        <v>106</v>
      </c>
      <c r="C90" s="12" t="s">
        <v>77</v>
      </c>
      <c r="D90" s="11" t="s">
        <v>71</v>
      </c>
      <c r="E90" s="99">
        <v>212533</v>
      </c>
      <c r="F90" s="123"/>
      <c r="G90" s="113">
        <f t="shared" si="2"/>
        <v>212533</v>
      </c>
    </row>
    <row r="91" spans="1:7" ht="24.75" thickBot="1" x14ac:dyDescent="0.3">
      <c r="A91" s="290"/>
      <c r="B91" s="35" t="s">
        <v>72</v>
      </c>
      <c r="C91" s="36"/>
      <c r="D91" s="37"/>
      <c r="E91" s="100">
        <f>SUBTOTAL(9,E90:E90)</f>
        <v>212533</v>
      </c>
      <c r="F91" s="118"/>
      <c r="G91" s="111">
        <f t="shared" si="2"/>
        <v>212533</v>
      </c>
    </row>
    <row r="92" spans="1:7" ht="15.75" customHeight="1" x14ac:dyDescent="0.25">
      <c r="A92" s="288" t="s">
        <v>52</v>
      </c>
      <c r="B92" s="291" t="s">
        <v>107</v>
      </c>
      <c r="C92" s="291" t="s">
        <v>88</v>
      </c>
      <c r="D92" s="11" t="s">
        <v>71</v>
      </c>
      <c r="E92" s="114">
        <v>29411</v>
      </c>
      <c r="F92" s="129"/>
      <c r="G92" s="113">
        <f t="shared" si="2"/>
        <v>29411</v>
      </c>
    </row>
    <row r="93" spans="1:7" ht="15" customHeight="1" x14ac:dyDescent="0.25">
      <c r="A93" s="289"/>
      <c r="B93" s="292"/>
      <c r="C93" s="292"/>
      <c r="D93" s="13" t="s">
        <v>75</v>
      </c>
      <c r="E93" s="115">
        <v>489770</v>
      </c>
      <c r="F93" s="119"/>
      <c r="G93" s="96">
        <f t="shared" si="2"/>
        <v>489770</v>
      </c>
    </row>
    <row r="94" spans="1:7" ht="15" customHeight="1" x14ac:dyDescent="0.25">
      <c r="A94" s="289"/>
      <c r="B94" s="293"/>
      <c r="C94" s="293"/>
      <c r="D94" s="13" t="s">
        <v>92</v>
      </c>
      <c r="E94" s="136">
        <v>38306</v>
      </c>
      <c r="F94" s="158"/>
      <c r="G94" s="96">
        <f t="shared" si="2"/>
        <v>38306</v>
      </c>
    </row>
    <row r="95" spans="1:7" ht="24.75" thickBot="1" x14ac:dyDescent="0.3">
      <c r="A95" s="290"/>
      <c r="B95" s="35" t="s">
        <v>72</v>
      </c>
      <c r="C95" s="36"/>
      <c r="D95" s="37"/>
      <c r="E95" s="110">
        <f>SUBTOTAL(9,E92:E94)</f>
        <v>557487</v>
      </c>
      <c r="F95" s="100">
        <f>SUBTOTAL(9,F92:F94)</f>
        <v>0</v>
      </c>
      <c r="G95" s="111">
        <f t="shared" si="2"/>
        <v>557487</v>
      </c>
    </row>
    <row r="96" spans="1:7" ht="15" customHeight="1" x14ac:dyDescent="0.25">
      <c r="A96" s="288" t="s">
        <v>54</v>
      </c>
      <c r="B96" s="291" t="s">
        <v>108</v>
      </c>
      <c r="C96" s="291" t="s">
        <v>89</v>
      </c>
      <c r="D96" s="11" t="s">
        <v>71</v>
      </c>
      <c r="E96" s="114">
        <v>1693456</v>
      </c>
      <c r="F96" s="135">
        <v>7500</v>
      </c>
      <c r="G96" s="113">
        <f t="shared" si="2"/>
        <v>1700956</v>
      </c>
    </row>
    <row r="97" spans="1:9" ht="19.5" customHeight="1" x14ac:dyDescent="0.25">
      <c r="A97" s="289"/>
      <c r="B97" s="292"/>
      <c r="C97" s="292"/>
      <c r="D97" s="14" t="s">
        <v>74</v>
      </c>
      <c r="E97" s="130">
        <v>112200</v>
      </c>
      <c r="F97" s="119"/>
      <c r="G97" s="96">
        <f t="shared" si="2"/>
        <v>112200</v>
      </c>
    </row>
    <row r="98" spans="1:9" ht="15.75" customHeight="1" x14ac:dyDescent="0.25">
      <c r="A98" s="289"/>
      <c r="B98" s="293"/>
      <c r="C98" s="293"/>
      <c r="D98" s="13" t="s">
        <v>92</v>
      </c>
      <c r="E98" s="13">
        <v>44500</v>
      </c>
      <c r="F98" s="158"/>
      <c r="G98" s="96">
        <f t="shared" si="2"/>
        <v>44500</v>
      </c>
      <c r="H98" s="221"/>
      <c r="I98" s="221"/>
    </row>
    <row r="99" spans="1:9" ht="24.75" customHeight="1" thickBot="1" x14ac:dyDescent="0.3">
      <c r="A99" s="290"/>
      <c r="B99" s="35" t="s">
        <v>72</v>
      </c>
      <c r="C99" s="36"/>
      <c r="D99" s="37"/>
      <c r="E99" s="110">
        <f>SUBTOTAL(9,E96:E98)</f>
        <v>1850156</v>
      </c>
      <c r="F99" s="110">
        <f>SUBTOTAL(9,F96:F98)</f>
        <v>7500</v>
      </c>
      <c r="G99" s="111">
        <f t="shared" si="2"/>
        <v>1857656</v>
      </c>
    </row>
    <row r="100" spans="1:9" ht="15" customHeight="1" x14ac:dyDescent="0.25">
      <c r="A100" s="288" t="s">
        <v>56</v>
      </c>
      <c r="B100" s="291" t="s">
        <v>109</v>
      </c>
      <c r="C100" s="291" t="s">
        <v>89</v>
      </c>
      <c r="D100" s="11" t="s">
        <v>71</v>
      </c>
      <c r="E100" s="114">
        <v>396287</v>
      </c>
      <c r="F100" s="135">
        <v>2500</v>
      </c>
      <c r="G100" s="113">
        <f t="shared" si="2"/>
        <v>398787</v>
      </c>
    </row>
    <row r="101" spans="1:9" x14ac:dyDescent="0.25">
      <c r="A101" s="289"/>
      <c r="B101" s="292"/>
      <c r="C101" s="292"/>
      <c r="D101" s="14" t="s">
        <v>74</v>
      </c>
      <c r="E101" s="130">
        <v>27900</v>
      </c>
      <c r="F101" s="233"/>
      <c r="G101" s="96">
        <f t="shared" si="2"/>
        <v>27900</v>
      </c>
    </row>
    <row r="102" spans="1:9" x14ac:dyDescent="0.25">
      <c r="A102" s="289"/>
      <c r="B102" s="293"/>
      <c r="C102" s="293"/>
      <c r="D102" s="13" t="s">
        <v>92</v>
      </c>
      <c r="E102" s="131">
        <v>14540</v>
      </c>
      <c r="F102" s="158"/>
      <c r="G102" s="96">
        <f t="shared" si="2"/>
        <v>14540</v>
      </c>
      <c r="H102" s="161"/>
    </row>
    <row r="103" spans="1:9" ht="21.75" customHeight="1" thickBot="1" x14ac:dyDescent="0.3">
      <c r="A103" s="290"/>
      <c r="B103" s="35" t="s">
        <v>72</v>
      </c>
      <c r="C103" s="36"/>
      <c r="D103" s="37"/>
      <c r="E103" s="110">
        <f>SUBTOTAL(9,E100:E102)</f>
        <v>438727</v>
      </c>
      <c r="F103" s="100">
        <f>SUBTOTAL(9,F100:F102)</f>
        <v>2500</v>
      </c>
      <c r="G103" s="111">
        <f t="shared" si="2"/>
        <v>441227</v>
      </c>
    </row>
    <row r="104" spans="1:9" ht="30" customHeight="1" x14ac:dyDescent="0.25">
      <c r="A104" s="288" t="s">
        <v>58</v>
      </c>
      <c r="B104" s="291" t="s">
        <v>110</v>
      </c>
      <c r="C104" s="288" t="s">
        <v>89</v>
      </c>
      <c r="D104" s="11" t="s">
        <v>71</v>
      </c>
      <c r="E104" s="114">
        <v>1475527</v>
      </c>
      <c r="F104" s="129"/>
      <c r="G104" s="113">
        <f t="shared" si="2"/>
        <v>1475527</v>
      </c>
    </row>
    <row r="105" spans="1:9" x14ac:dyDescent="0.25">
      <c r="A105" s="289"/>
      <c r="B105" s="292"/>
      <c r="C105" s="289"/>
      <c r="D105" s="14" t="s">
        <v>74</v>
      </c>
      <c r="E105" s="130">
        <f>19000</f>
        <v>19000</v>
      </c>
      <c r="F105" s="119"/>
      <c r="G105" s="96">
        <f t="shared" si="2"/>
        <v>19000</v>
      </c>
    </row>
    <row r="106" spans="1:9" ht="15" customHeight="1" x14ac:dyDescent="0.25">
      <c r="A106" s="289"/>
      <c r="B106" s="292"/>
      <c r="C106" s="289"/>
      <c r="D106" s="13" t="s">
        <v>92</v>
      </c>
      <c r="E106" s="115">
        <v>57700</v>
      </c>
      <c r="F106" s="120"/>
      <c r="G106" s="96">
        <f t="shared" si="2"/>
        <v>57700</v>
      </c>
    </row>
    <row r="107" spans="1:9" ht="15" customHeight="1" x14ac:dyDescent="0.25">
      <c r="A107" s="289"/>
      <c r="B107" s="292"/>
      <c r="C107" s="289"/>
      <c r="D107" s="244" t="s">
        <v>76</v>
      </c>
      <c r="E107" s="136"/>
      <c r="F107" s="158">
        <v>22100</v>
      </c>
      <c r="G107" s="96">
        <f t="shared" si="2"/>
        <v>22100</v>
      </c>
    </row>
    <row r="108" spans="1:9" ht="15" customHeight="1" x14ac:dyDescent="0.25">
      <c r="A108" s="289"/>
      <c r="B108" s="293"/>
      <c r="C108" s="316"/>
      <c r="D108" s="244" t="s">
        <v>80</v>
      </c>
      <c r="E108" s="136"/>
      <c r="F108" s="158">
        <v>3900</v>
      </c>
      <c r="G108" s="96">
        <f t="shared" si="2"/>
        <v>3900</v>
      </c>
    </row>
    <row r="109" spans="1:9" ht="24.75" thickBot="1" x14ac:dyDescent="0.3">
      <c r="A109" s="290"/>
      <c r="B109" s="35" t="s">
        <v>72</v>
      </c>
      <c r="C109" s="36"/>
      <c r="D109" s="37"/>
      <c r="E109" s="110">
        <f>SUBTOTAL(9,E104:E108)</f>
        <v>1552227</v>
      </c>
      <c r="F109" s="110">
        <f>SUBTOTAL(9,F104:F108)</f>
        <v>26000</v>
      </c>
      <c r="G109" s="111">
        <f t="shared" si="2"/>
        <v>1578227</v>
      </c>
    </row>
    <row r="110" spans="1:9" ht="15" customHeight="1" x14ac:dyDescent="0.25">
      <c r="A110" s="288" t="s">
        <v>59</v>
      </c>
      <c r="B110" s="291" t="s">
        <v>111</v>
      </c>
      <c r="C110" s="291" t="s">
        <v>89</v>
      </c>
      <c r="D110" s="11" t="s">
        <v>71</v>
      </c>
      <c r="E110" s="114">
        <v>1196222</v>
      </c>
      <c r="F110" s="129"/>
      <c r="G110" s="113">
        <f t="shared" si="2"/>
        <v>1196222</v>
      </c>
    </row>
    <row r="111" spans="1:9" x14ac:dyDescent="0.25">
      <c r="A111" s="289"/>
      <c r="B111" s="292"/>
      <c r="C111" s="292"/>
      <c r="D111" s="13" t="s">
        <v>74</v>
      </c>
      <c r="E111" s="115">
        <v>515300</v>
      </c>
      <c r="F111" s="120"/>
      <c r="G111" s="96">
        <f t="shared" si="2"/>
        <v>515300</v>
      </c>
    </row>
    <row r="112" spans="1:9" x14ac:dyDescent="0.25">
      <c r="A112" s="289"/>
      <c r="B112" s="292"/>
      <c r="C112" s="292"/>
      <c r="D112" s="13" t="s">
        <v>92</v>
      </c>
      <c r="E112" s="136">
        <v>22500</v>
      </c>
      <c r="F112" s="158">
        <v>4000</v>
      </c>
      <c r="G112" s="96">
        <f t="shared" si="2"/>
        <v>26500</v>
      </c>
      <c r="H112" s="162"/>
    </row>
    <row r="113" spans="1:7" x14ac:dyDescent="0.25">
      <c r="A113" s="289"/>
      <c r="B113" s="293"/>
      <c r="C113" s="293"/>
      <c r="D113" s="15" t="s">
        <v>76</v>
      </c>
      <c r="E113" s="136">
        <v>7090</v>
      </c>
      <c r="F113" s="158"/>
      <c r="G113" s="96">
        <f t="shared" si="2"/>
        <v>7090</v>
      </c>
    </row>
    <row r="114" spans="1:7" ht="24.75" thickBot="1" x14ac:dyDescent="0.3">
      <c r="A114" s="290"/>
      <c r="B114" s="35" t="s">
        <v>72</v>
      </c>
      <c r="C114" s="36"/>
      <c r="D114" s="37"/>
      <c r="E114" s="110">
        <f>SUBTOTAL(9,E110:E113)</f>
        <v>1741112</v>
      </c>
      <c r="F114" s="110">
        <f>SUBTOTAL(9,F110:F113)</f>
        <v>4000</v>
      </c>
      <c r="G114" s="111">
        <f t="shared" si="2"/>
        <v>1745112</v>
      </c>
    </row>
    <row r="115" spans="1:7" ht="15.75" customHeight="1" x14ac:dyDescent="0.25">
      <c r="A115" s="288" t="s">
        <v>60</v>
      </c>
      <c r="B115" s="291" t="s">
        <v>112</v>
      </c>
      <c r="C115" s="291" t="s">
        <v>90</v>
      </c>
      <c r="D115" s="11" t="s">
        <v>71</v>
      </c>
      <c r="E115" s="114">
        <f>501310</f>
        <v>501310</v>
      </c>
      <c r="F115" s="160"/>
      <c r="G115" s="113">
        <f t="shared" si="2"/>
        <v>501310</v>
      </c>
    </row>
    <row r="116" spans="1:7" ht="15" customHeight="1" x14ac:dyDescent="0.25">
      <c r="A116" s="289"/>
      <c r="B116" s="292"/>
      <c r="C116" s="292"/>
      <c r="D116" s="14" t="s">
        <v>74</v>
      </c>
      <c r="E116" s="130">
        <f>14000</f>
        <v>14000</v>
      </c>
      <c r="F116" s="119"/>
      <c r="G116" s="96">
        <f t="shared" si="2"/>
        <v>14000</v>
      </c>
    </row>
    <row r="117" spans="1:7" x14ac:dyDescent="0.25">
      <c r="A117" s="289"/>
      <c r="B117" s="292"/>
      <c r="C117" s="292"/>
      <c r="D117" s="13" t="s">
        <v>91</v>
      </c>
      <c r="E117" s="115">
        <v>2104683</v>
      </c>
      <c r="F117" s="120"/>
      <c r="G117" s="96">
        <f t="shared" si="2"/>
        <v>2104683</v>
      </c>
    </row>
    <row r="118" spans="1:7" ht="24.75" thickBot="1" x14ac:dyDescent="0.3">
      <c r="A118" s="290"/>
      <c r="B118" s="35" t="s">
        <v>72</v>
      </c>
      <c r="C118" s="36"/>
      <c r="D118" s="37"/>
      <c r="E118" s="110">
        <f>SUBTOTAL(9,E115:E117)</f>
        <v>2619993</v>
      </c>
      <c r="F118" s="100">
        <f>SUBTOTAL(9,F115:F117)</f>
        <v>0</v>
      </c>
      <c r="G118" s="111">
        <f t="shared" si="2"/>
        <v>2619993</v>
      </c>
    </row>
    <row r="119" spans="1:7" ht="15.75" customHeight="1" x14ac:dyDescent="0.25">
      <c r="A119" s="288" t="s">
        <v>61</v>
      </c>
      <c r="B119" s="291" t="s">
        <v>113</v>
      </c>
      <c r="C119" s="291" t="s">
        <v>90</v>
      </c>
      <c r="D119" s="11" t="s">
        <v>71</v>
      </c>
      <c r="E119" s="114">
        <v>648979</v>
      </c>
      <c r="F119" s="135"/>
      <c r="G119" s="113">
        <f t="shared" si="2"/>
        <v>648979</v>
      </c>
    </row>
    <row r="120" spans="1:7" ht="15" customHeight="1" x14ac:dyDescent="0.25">
      <c r="A120" s="289"/>
      <c r="B120" s="292"/>
      <c r="C120" s="292"/>
      <c r="D120" s="14" t="s">
        <v>74</v>
      </c>
      <c r="E120" s="130">
        <v>8300</v>
      </c>
      <c r="F120" s="120">
        <v>45000</v>
      </c>
      <c r="G120" s="96">
        <f t="shared" si="2"/>
        <v>53300</v>
      </c>
    </row>
    <row r="121" spans="1:7" x14ac:dyDescent="0.25">
      <c r="A121" s="289"/>
      <c r="B121" s="292"/>
      <c r="C121" s="292"/>
      <c r="D121" s="13" t="s">
        <v>91</v>
      </c>
      <c r="E121" s="115">
        <v>3226677</v>
      </c>
      <c r="F121" s="120"/>
      <c r="G121" s="96">
        <f t="shared" si="2"/>
        <v>3226677</v>
      </c>
    </row>
    <row r="122" spans="1:7" ht="24.75" thickBot="1" x14ac:dyDescent="0.3">
      <c r="A122" s="290"/>
      <c r="B122" s="35" t="s">
        <v>72</v>
      </c>
      <c r="C122" s="36"/>
      <c r="D122" s="37"/>
      <c r="E122" s="110">
        <f>SUBTOTAL(9,E119:E121)</f>
        <v>3883956</v>
      </c>
      <c r="F122" s="100">
        <f>SUBTOTAL(9,F119:F121)</f>
        <v>45000</v>
      </c>
      <c r="G122" s="111">
        <f t="shared" si="2"/>
        <v>3928956</v>
      </c>
    </row>
    <row r="123" spans="1:7" ht="15" customHeight="1" x14ac:dyDescent="0.25">
      <c r="A123" s="288" t="s">
        <v>63</v>
      </c>
      <c r="B123" s="291" t="s">
        <v>114</v>
      </c>
      <c r="C123" s="291" t="s">
        <v>90</v>
      </c>
      <c r="D123" s="11" t="s">
        <v>71</v>
      </c>
      <c r="E123" s="114">
        <v>841677</v>
      </c>
      <c r="F123" s="251">
        <v>4017</v>
      </c>
      <c r="G123" s="113">
        <f t="shared" si="2"/>
        <v>845694</v>
      </c>
    </row>
    <row r="124" spans="1:7" x14ac:dyDescent="0.25">
      <c r="A124" s="289"/>
      <c r="B124" s="292"/>
      <c r="C124" s="292"/>
      <c r="D124" s="14" t="s">
        <v>74</v>
      </c>
      <c r="E124" s="130">
        <v>89700</v>
      </c>
      <c r="F124" s="104"/>
      <c r="G124" s="96">
        <f t="shared" si="2"/>
        <v>89700</v>
      </c>
    </row>
    <row r="125" spans="1:7" x14ac:dyDescent="0.25">
      <c r="A125" s="289"/>
      <c r="B125" s="292"/>
      <c r="C125" s="292"/>
      <c r="D125" s="13" t="s">
        <v>91</v>
      </c>
      <c r="E125" s="115">
        <v>1896736</v>
      </c>
      <c r="F125" s="252"/>
      <c r="G125" s="96">
        <f t="shared" si="2"/>
        <v>1896736</v>
      </c>
    </row>
    <row r="126" spans="1:7" ht="15" customHeight="1" x14ac:dyDescent="0.25">
      <c r="A126" s="289"/>
      <c r="B126" s="293"/>
      <c r="C126" s="293"/>
      <c r="D126" s="15" t="s">
        <v>92</v>
      </c>
      <c r="E126" s="136">
        <v>17993</v>
      </c>
      <c r="F126" s="252"/>
      <c r="G126" s="96">
        <f t="shared" si="2"/>
        <v>17993</v>
      </c>
    </row>
    <row r="127" spans="1:7" ht="24.75" thickBot="1" x14ac:dyDescent="0.3">
      <c r="A127" s="290"/>
      <c r="B127" s="35" t="s">
        <v>72</v>
      </c>
      <c r="C127" s="36"/>
      <c r="D127" s="37"/>
      <c r="E127" s="110">
        <f>SUBTOTAL(9,E123:E126)</f>
        <v>2846106</v>
      </c>
      <c r="F127" s="100">
        <f>SUBTOTAL(9,F123:F126)</f>
        <v>4017</v>
      </c>
      <c r="G127" s="111">
        <f t="shared" si="2"/>
        <v>2850123</v>
      </c>
    </row>
    <row r="128" spans="1:7" ht="15" customHeight="1" x14ac:dyDescent="0.25">
      <c r="A128" s="288" t="s">
        <v>65</v>
      </c>
      <c r="B128" s="291" t="s">
        <v>116</v>
      </c>
      <c r="C128" s="291" t="s">
        <v>90</v>
      </c>
      <c r="D128" s="11" t="s">
        <v>71</v>
      </c>
      <c r="E128" s="114">
        <v>858842</v>
      </c>
      <c r="F128" s="251">
        <v>11000</v>
      </c>
      <c r="G128" s="113">
        <f t="shared" si="2"/>
        <v>869842</v>
      </c>
    </row>
    <row r="129" spans="1:11" x14ac:dyDescent="0.25">
      <c r="A129" s="289"/>
      <c r="B129" s="292"/>
      <c r="C129" s="292"/>
      <c r="D129" s="14" t="s">
        <v>74</v>
      </c>
      <c r="E129" s="130">
        <v>56400</v>
      </c>
      <c r="F129" s="252"/>
      <c r="G129" s="96">
        <f t="shared" si="2"/>
        <v>56400</v>
      </c>
    </row>
    <row r="130" spans="1:11" x14ac:dyDescent="0.25">
      <c r="A130" s="289"/>
      <c r="B130" s="292"/>
      <c r="C130" s="292"/>
      <c r="D130" s="13" t="s">
        <v>91</v>
      </c>
      <c r="E130" s="115">
        <v>1918390</v>
      </c>
      <c r="F130" s="104"/>
      <c r="G130" s="96">
        <f t="shared" si="2"/>
        <v>1918390</v>
      </c>
    </row>
    <row r="131" spans="1:11" ht="15" customHeight="1" x14ac:dyDescent="0.25">
      <c r="A131" s="289"/>
      <c r="B131" s="293"/>
      <c r="C131" s="293"/>
      <c r="D131" s="15" t="s">
        <v>92</v>
      </c>
      <c r="E131" s="136">
        <v>17993</v>
      </c>
      <c r="F131" s="252"/>
      <c r="G131" s="96">
        <f t="shared" si="2"/>
        <v>17993</v>
      </c>
    </row>
    <row r="132" spans="1:11" ht="24.75" thickBot="1" x14ac:dyDescent="0.3">
      <c r="A132" s="290"/>
      <c r="B132" s="35" t="s">
        <v>72</v>
      </c>
      <c r="C132" s="36"/>
      <c r="D132" s="37"/>
      <c r="E132" s="110">
        <f>SUBTOTAL(9,E128:E131)</f>
        <v>2851625</v>
      </c>
      <c r="F132" s="100">
        <f>SUBTOTAL(9,F128:F131)</f>
        <v>11000</v>
      </c>
      <c r="G132" s="111">
        <f t="shared" si="2"/>
        <v>2862625</v>
      </c>
    </row>
    <row r="133" spans="1:11" ht="15" customHeight="1" x14ac:dyDescent="0.25">
      <c r="A133" s="288" t="s">
        <v>115</v>
      </c>
      <c r="B133" s="291" t="s">
        <v>118</v>
      </c>
      <c r="C133" s="291" t="s">
        <v>90</v>
      </c>
      <c r="D133" s="11" t="s">
        <v>71</v>
      </c>
      <c r="E133" s="114">
        <v>941603</v>
      </c>
      <c r="F133" s="251"/>
      <c r="G133" s="113">
        <f t="shared" si="2"/>
        <v>941603</v>
      </c>
    </row>
    <row r="134" spans="1:11" x14ac:dyDescent="0.25">
      <c r="A134" s="289"/>
      <c r="B134" s="292"/>
      <c r="C134" s="292"/>
      <c r="D134" s="14" t="s">
        <v>74</v>
      </c>
      <c r="E134" s="130">
        <v>141200</v>
      </c>
      <c r="F134" s="252"/>
      <c r="G134" s="96">
        <f t="shared" si="2"/>
        <v>141200</v>
      </c>
    </row>
    <row r="135" spans="1:11" x14ac:dyDescent="0.25">
      <c r="A135" s="289"/>
      <c r="B135" s="292"/>
      <c r="C135" s="292"/>
      <c r="D135" s="13" t="s">
        <v>91</v>
      </c>
      <c r="E135" s="115">
        <v>2060669</v>
      </c>
      <c r="F135" s="104"/>
      <c r="G135" s="96">
        <f t="shared" si="2"/>
        <v>2060669</v>
      </c>
    </row>
    <row r="136" spans="1:11" ht="15" customHeight="1" x14ac:dyDescent="0.25">
      <c r="A136" s="289"/>
      <c r="B136" s="293"/>
      <c r="C136" s="293"/>
      <c r="D136" s="15" t="s">
        <v>92</v>
      </c>
      <c r="E136" s="136">
        <v>10702</v>
      </c>
      <c r="F136" s="252"/>
      <c r="G136" s="96">
        <f t="shared" si="2"/>
        <v>10702</v>
      </c>
    </row>
    <row r="137" spans="1:11" ht="24.75" thickBot="1" x14ac:dyDescent="0.3">
      <c r="A137" s="290"/>
      <c r="B137" s="35" t="s">
        <v>72</v>
      </c>
      <c r="C137" s="36"/>
      <c r="D137" s="37"/>
      <c r="E137" s="110">
        <f>SUBTOTAL(9,E133:E136)</f>
        <v>3154174</v>
      </c>
      <c r="F137" s="100">
        <f>SUBTOTAL(9,F133:F136)</f>
        <v>0</v>
      </c>
      <c r="G137" s="111">
        <f t="shared" si="2"/>
        <v>3154174</v>
      </c>
      <c r="K137" s="243"/>
    </row>
    <row r="138" spans="1:11" ht="15" customHeight="1" x14ac:dyDescent="0.25">
      <c r="A138" s="288" t="s">
        <v>117</v>
      </c>
      <c r="B138" s="291" t="s">
        <v>120</v>
      </c>
      <c r="C138" s="291" t="s">
        <v>90</v>
      </c>
      <c r="D138" s="11" t="s">
        <v>71</v>
      </c>
      <c r="E138" s="114">
        <v>546502</v>
      </c>
      <c r="F138" s="251">
        <v>10304</v>
      </c>
      <c r="G138" s="113">
        <f t="shared" si="2"/>
        <v>556806</v>
      </c>
    </row>
    <row r="139" spans="1:11" x14ac:dyDescent="0.25">
      <c r="A139" s="289"/>
      <c r="B139" s="292"/>
      <c r="C139" s="292"/>
      <c r="D139" s="13" t="s">
        <v>74</v>
      </c>
      <c r="E139" s="115">
        <v>31100</v>
      </c>
      <c r="F139" s="252"/>
      <c r="G139" s="96">
        <f t="shared" si="2"/>
        <v>31100</v>
      </c>
    </row>
    <row r="140" spans="1:11" x14ac:dyDescent="0.25">
      <c r="A140" s="289"/>
      <c r="B140" s="292"/>
      <c r="C140" s="292"/>
      <c r="D140" s="14" t="s">
        <v>91</v>
      </c>
      <c r="E140" s="130">
        <v>1355029</v>
      </c>
      <c r="F140" s="104"/>
      <c r="G140" s="96">
        <f t="shared" si="2"/>
        <v>1355029</v>
      </c>
    </row>
    <row r="141" spans="1:11" ht="15" customHeight="1" x14ac:dyDescent="0.25">
      <c r="A141" s="289"/>
      <c r="B141" s="293"/>
      <c r="C141" s="293"/>
      <c r="D141" s="16" t="s">
        <v>92</v>
      </c>
      <c r="E141" s="131">
        <v>5645</v>
      </c>
      <c r="F141" s="252"/>
      <c r="G141" s="96">
        <f t="shared" si="2"/>
        <v>5645</v>
      </c>
    </row>
    <row r="142" spans="1:11" ht="24.75" thickBot="1" x14ac:dyDescent="0.3">
      <c r="A142" s="290"/>
      <c r="B142" s="35" t="s">
        <v>72</v>
      </c>
      <c r="C142" s="36"/>
      <c r="D142" s="37"/>
      <c r="E142" s="110">
        <f>SUBTOTAL(9,E138:E141)</f>
        <v>1938276</v>
      </c>
      <c r="F142" s="100">
        <f>SUBTOTAL(9,F138:F141)</f>
        <v>10304</v>
      </c>
      <c r="G142" s="111">
        <f t="shared" si="2"/>
        <v>1948580</v>
      </c>
    </row>
    <row r="143" spans="1:11" ht="15" customHeight="1" x14ac:dyDescent="0.25">
      <c r="A143" s="288" t="s">
        <v>119</v>
      </c>
      <c r="B143" s="291" t="s">
        <v>122</v>
      </c>
      <c r="C143" s="291" t="s">
        <v>90</v>
      </c>
      <c r="D143" s="11" t="s">
        <v>71</v>
      </c>
      <c r="E143" s="99">
        <f>453854</f>
        <v>453854</v>
      </c>
      <c r="F143" s="253"/>
      <c r="G143" s="113">
        <f t="shared" si="2"/>
        <v>453854</v>
      </c>
    </row>
    <row r="144" spans="1:11" x14ac:dyDescent="0.25">
      <c r="A144" s="289"/>
      <c r="B144" s="292"/>
      <c r="C144" s="292"/>
      <c r="D144" s="14" t="s">
        <v>74</v>
      </c>
      <c r="E144" s="104">
        <v>26500</v>
      </c>
      <c r="F144" s="254"/>
      <c r="G144" s="96">
        <f t="shared" si="2"/>
        <v>26500</v>
      </c>
    </row>
    <row r="145" spans="1:7" x14ac:dyDescent="0.25">
      <c r="A145" s="289"/>
      <c r="B145" s="292"/>
      <c r="C145" s="292"/>
      <c r="D145" s="13" t="s">
        <v>91</v>
      </c>
      <c r="E145" s="101">
        <v>934050</v>
      </c>
      <c r="F145" s="254"/>
      <c r="G145" s="96">
        <f t="shared" si="2"/>
        <v>934050</v>
      </c>
    </row>
    <row r="146" spans="1:7" ht="15" customHeight="1" x14ac:dyDescent="0.25">
      <c r="A146" s="289"/>
      <c r="B146" s="293"/>
      <c r="C146" s="293"/>
      <c r="D146" s="15" t="s">
        <v>92</v>
      </c>
      <c r="E146" s="105">
        <v>2940</v>
      </c>
      <c r="F146" s="254"/>
      <c r="G146" s="96">
        <f t="shared" si="2"/>
        <v>2940</v>
      </c>
    </row>
    <row r="147" spans="1:7" ht="24.75" thickBot="1" x14ac:dyDescent="0.3">
      <c r="A147" s="290"/>
      <c r="B147" s="35" t="s">
        <v>72</v>
      </c>
      <c r="C147" s="36"/>
      <c r="D147" s="37"/>
      <c r="E147" s="100">
        <f>SUBTOTAL(9,E143:E146)</f>
        <v>1417344</v>
      </c>
      <c r="F147" s="255"/>
      <c r="G147" s="111">
        <f t="shared" si="2"/>
        <v>1417344</v>
      </c>
    </row>
    <row r="148" spans="1:7" ht="15" customHeight="1" x14ac:dyDescent="0.25">
      <c r="A148" s="288" t="s">
        <v>121</v>
      </c>
      <c r="B148" s="291" t="s">
        <v>124</v>
      </c>
      <c r="C148" s="291" t="s">
        <v>90</v>
      </c>
      <c r="D148" s="11" t="s">
        <v>71</v>
      </c>
      <c r="E148" s="99">
        <f>435372</f>
        <v>435372</v>
      </c>
      <c r="F148" s="253"/>
      <c r="G148" s="113">
        <f t="shared" si="2"/>
        <v>435372</v>
      </c>
    </row>
    <row r="149" spans="1:7" x14ac:dyDescent="0.25">
      <c r="A149" s="289"/>
      <c r="B149" s="292"/>
      <c r="C149" s="292"/>
      <c r="D149" s="14" t="s">
        <v>74</v>
      </c>
      <c r="E149" s="104">
        <v>25200</v>
      </c>
      <c r="F149" s="254"/>
      <c r="G149" s="96">
        <f t="shared" si="2"/>
        <v>25200</v>
      </c>
    </row>
    <row r="150" spans="1:7" x14ac:dyDescent="0.25">
      <c r="A150" s="289"/>
      <c r="B150" s="292"/>
      <c r="C150" s="292"/>
      <c r="D150" s="13" t="s">
        <v>91</v>
      </c>
      <c r="E150" s="101">
        <v>986380</v>
      </c>
      <c r="F150" s="254"/>
      <c r="G150" s="96">
        <f t="shared" si="2"/>
        <v>986380</v>
      </c>
    </row>
    <row r="151" spans="1:7" ht="15" customHeight="1" x14ac:dyDescent="0.25">
      <c r="A151" s="289"/>
      <c r="B151" s="293"/>
      <c r="C151" s="293"/>
      <c r="D151" s="15" t="s">
        <v>92</v>
      </c>
      <c r="E151" s="105">
        <v>7232</v>
      </c>
      <c r="F151" s="254"/>
      <c r="G151" s="96">
        <f t="shared" si="2"/>
        <v>7232</v>
      </c>
    </row>
    <row r="152" spans="1:7" ht="24.75" thickBot="1" x14ac:dyDescent="0.3">
      <c r="A152" s="290"/>
      <c r="B152" s="35" t="s">
        <v>72</v>
      </c>
      <c r="C152" s="36"/>
      <c r="D152" s="37"/>
      <c r="E152" s="100">
        <f>SUBTOTAL(9,E148:E151)</f>
        <v>1454184</v>
      </c>
      <c r="F152" s="255"/>
      <c r="G152" s="111">
        <f t="shared" ref="G152:G216" si="3">E152+F152</f>
        <v>1454184</v>
      </c>
    </row>
    <row r="153" spans="1:7" ht="15" customHeight="1" x14ac:dyDescent="0.25">
      <c r="A153" s="288" t="s">
        <v>123</v>
      </c>
      <c r="B153" s="291" t="s">
        <v>126</v>
      </c>
      <c r="C153" s="291" t="s">
        <v>90</v>
      </c>
      <c r="D153" s="11" t="s">
        <v>71</v>
      </c>
      <c r="E153" s="99">
        <f>357673</f>
        <v>357673</v>
      </c>
      <c r="F153" s="253"/>
      <c r="G153" s="113">
        <f t="shared" si="3"/>
        <v>357673</v>
      </c>
    </row>
    <row r="154" spans="1:7" x14ac:dyDescent="0.25">
      <c r="A154" s="289"/>
      <c r="B154" s="292"/>
      <c r="C154" s="292"/>
      <c r="D154" s="14" t="s">
        <v>74</v>
      </c>
      <c r="E154" s="104">
        <v>18300</v>
      </c>
      <c r="F154" s="254"/>
      <c r="G154" s="96">
        <f t="shared" si="3"/>
        <v>18300</v>
      </c>
    </row>
    <row r="155" spans="1:7" x14ac:dyDescent="0.25">
      <c r="A155" s="289"/>
      <c r="B155" s="292"/>
      <c r="C155" s="292"/>
      <c r="D155" s="13" t="s">
        <v>91</v>
      </c>
      <c r="E155" s="101">
        <v>651215</v>
      </c>
      <c r="F155" s="254"/>
      <c r="G155" s="96">
        <f t="shared" si="3"/>
        <v>651215</v>
      </c>
    </row>
    <row r="156" spans="1:7" ht="15" customHeight="1" x14ac:dyDescent="0.25">
      <c r="A156" s="289"/>
      <c r="B156" s="293"/>
      <c r="C156" s="293"/>
      <c r="D156" s="15" t="s">
        <v>92</v>
      </c>
      <c r="E156" s="105">
        <v>10525</v>
      </c>
      <c r="F156" s="254"/>
      <c r="G156" s="96">
        <f t="shared" si="3"/>
        <v>10525</v>
      </c>
    </row>
    <row r="157" spans="1:7" ht="24.75" thickBot="1" x14ac:dyDescent="0.3">
      <c r="A157" s="290"/>
      <c r="B157" s="35" t="s">
        <v>72</v>
      </c>
      <c r="C157" s="36"/>
      <c r="D157" s="37"/>
      <c r="E157" s="100">
        <f>SUBTOTAL(9,E153:E156)</f>
        <v>1037713</v>
      </c>
      <c r="F157" s="255"/>
      <c r="G157" s="111">
        <f t="shared" si="3"/>
        <v>1037713</v>
      </c>
    </row>
    <row r="158" spans="1:7" ht="15" customHeight="1" x14ac:dyDescent="0.25">
      <c r="A158" s="288" t="s">
        <v>125</v>
      </c>
      <c r="B158" s="291" t="s">
        <v>128</v>
      </c>
      <c r="C158" s="291" t="s">
        <v>90</v>
      </c>
      <c r="D158" s="11" t="s">
        <v>71</v>
      </c>
      <c r="E158" s="99">
        <f>247288</f>
        <v>247288</v>
      </c>
      <c r="F158" s="256">
        <v>1971</v>
      </c>
      <c r="G158" s="113">
        <f t="shared" si="3"/>
        <v>249259</v>
      </c>
    </row>
    <row r="159" spans="1:7" x14ac:dyDescent="0.25">
      <c r="A159" s="289"/>
      <c r="B159" s="292"/>
      <c r="C159" s="292"/>
      <c r="D159" s="14" t="s">
        <v>74</v>
      </c>
      <c r="E159" s="104">
        <v>41300</v>
      </c>
      <c r="F159" s="254"/>
      <c r="G159" s="96">
        <f t="shared" si="3"/>
        <v>41300</v>
      </c>
    </row>
    <row r="160" spans="1:7" x14ac:dyDescent="0.25">
      <c r="A160" s="289"/>
      <c r="B160" s="292"/>
      <c r="C160" s="292"/>
      <c r="D160" s="13" t="s">
        <v>91</v>
      </c>
      <c r="E160" s="101">
        <f>497106</f>
        <v>497106</v>
      </c>
      <c r="F160" s="254"/>
      <c r="G160" s="96">
        <f t="shared" si="3"/>
        <v>497106</v>
      </c>
    </row>
    <row r="161" spans="1:7" ht="15" customHeight="1" x14ac:dyDescent="0.25">
      <c r="A161" s="289"/>
      <c r="B161" s="293"/>
      <c r="C161" s="293"/>
      <c r="D161" s="15" t="s">
        <v>92</v>
      </c>
      <c r="E161" s="105">
        <v>3528</v>
      </c>
      <c r="F161" s="254"/>
      <c r="G161" s="96">
        <f t="shared" si="3"/>
        <v>3528</v>
      </c>
    </row>
    <row r="162" spans="1:7" ht="24.75" thickBot="1" x14ac:dyDescent="0.3">
      <c r="A162" s="290"/>
      <c r="B162" s="35" t="s">
        <v>72</v>
      </c>
      <c r="C162" s="36"/>
      <c r="D162" s="37"/>
      <c r="E162" s="100">
        <f>SUBTOTAL(9,E158:E161)</f>
        <v>789222</v>
      </c>
      <c r="F162" s="257">
        <f>SUM(F158:F161)</f>
        <v>1971</v>
      </c>
      <c r="G162" s="111">
        <f t="shared" si="3"/>
        <v>791193</v>
      </c>
    </row>
    <row r="163" spans="1:7" ht="15" customHeight="1" x14ac:dyDescent="0.25">
      <c r="A163" s="288" t="s">
        <v>127</v>
      </c>
      <c r="B163" s="291" t="s">
        <v>130</v>
      </c>
      <c r="C163" s="291" t="s">
        <v>90</v>
      </c>
      <c r="D163" s="11" t="s">
        <v>71</v>
      </c>
      <c r="E163" s="114">
        <f>835083</f>
        <v>835083</v>
      </c>
      <c r="F163" s="258"/>
      <c r="G163" s="113">
        <f t="shared" si="3"/>
        <v>835083</v>
      </c>
    </row>
    <row r="164" spans="1:7" x14ac:dyDescent="0.25">
      <c r="A164" s="289"/>
      <c r="B164" s="292"/>
      <c r="C164" s="292"/>
      <c r="D164" s="14" t="s">
        <v>74</v>
      </c>
      <c r="E164" s="130">
        <v>108400</v>
      </c>
      <c r="F164" s="104"/>
      <c r="G164" s="96">
        <f t="shared" si="3"/>
        <v>108400</v>
      </c>
    </row>
    <row r="165" spans="1:7" x14ac:dyDescent="0.25">
      <c r="A165" s="289"/>
      <c r="B165" s="292"/>
      <c r="C165" s="292"/>
      <c r="D165" s="13" t="s">
        <v>91</v>
      </c>
      <c r="E165" s="115">
        <v>1675857</v>
      </c>
      <c r="F165" s="104"/>
      <c r="G165" s="96">
        <f t="shared" si="3"/>
        <v>1675857</v>
      </c>
    </row>
    <row r="166" spans="1:7" x14ac:dyDescent="0.25">
      <c r="A166" s="289"/>
      <c r="B166" s="293"/>
      <c r="C166" s="293"/>
      <c r="D166" s="15" t="s">
        <v>92</v>
      </c>
      <c r="E166" s="136">
        <v>43689</v>
      </c>
      <c r="F166" s="259"/>
      <c r="G166" s="96">
        <f t="shared" si="3"/>
        <v>43689</v>
      </c>
    </row>
    <row r="167" spans="1:7" ht="21.75" customHeight="1" thickBot="1" x14ac:dyDescent="0.3">
      <c r="A167" s="290"/>
      <c r="B167" s="35" t="s">
        <v>72</v>
      </c>
      <c r="C167" s="36"/>
      <c r="D167" s="37"/>
      <c r="E167" s="110">
        <f>SUBTOTAL(9,E163:E166)</f>
        <v>2663029</v>
      </c>
      <c r="F167" s="100">
        <f>SUBTOTAL(9,F163:F166)</f>
        <v>0</v>
      </c>
      <c r="G167" s="111">
        <f t="shared" si="3"/>
        <v>2663029</v>
      </c>
    </row>
    <row r="168" spans="1:7" ht="15" customHeight="1" x14ac:dyDescent="0.25">
      <c r="A168" s="288" t="s">
        <v>129</v>
      </c>
      <c r="B168" s="291" t="s">
        <v>132</v>
      </c>
      <c r="C168" s="291" t="s">
        <v>90</v>
      </c>
      <c r="D168" s="11" t="s">
        <v>71</v>
      </c>
      <c r="E168" s="114">
        <f>578045</f>
        <v>578045</v>
      </c>
      <c r="F168" s="251">
        <v>2014</v>
      </c>
      <c r="G168" s="113">
        <f t="shared" si="3"/>
        <v>580059</v>
      </c>
    </row>
    <row r="169" spans="1:7" x14ac:dyDescent="0.25">
      <c r="A169" s="289"/>
      <c r="B169" s="292"/>
      <c r="C169" s="292"/>
      <c r="D169" s="13" t="s">
        <v>74</v>
      </c>
      <c r="E169" s="115">
        <v>101600</v>
      </c>
      <c r="F169" s="252"/>
      <c r="G169" s="96">
        <f t="shared" si="3"/>
        <v>101600</v>
      </c>
    </row>
    <row r="170" spans="1:7" x14ac:dyDescent="0.25">
      <c r="A170" s="289"/>
      <c r="B170" s="292"/>
      <c r="C170" s="292"/>
      <c r="D170" s="14" t="s">
        <v>91</v>
      </c>
      <c r="E170" s="130">
        <v>656002</v>
      </c>
      <c r="F170" s="252"/>
      <c r="G170" s="96">
        <f t="shared" si="3"/>
        <v>656002</v>
      </c>
    </row>
    <row r="171" spans="1:7" x14ac:dyDescent="0.25">
      <c r="A171" s="289"/>
      <c r="B171" s="293"/>
      <c r="C171" s="293"/>
      <c r="D171" s="16" t="s">
        <v>92</v>
      </c>
      <c r="E171" s="131">
        <v>26049</v>
      </c>
      <c r="F171" s="252"/>
      <c r="G171" s="96">
        <f t="shared" si="3"/>
        <v>26049</v>
      </c>
    </row>
    <row r="172" spans="1:7" ht="20.25" customHeight="1" thickBot="1" x14ac:dyDescent="0.3">
      <c r="A172" s="290"/>
      <c r="B172" s="35" t="s">
        <v>72</v>
      </c>
      <c r="C172" s="36"/>
      <c r="D172" s="37"/>
      <c r="E172" s="110">
        <f>SUBTOTAL(9,E168:E171)</f>
        <v>1361696</v>
      </c>
      <c r="F172" s="100">
        <f>SUBTOTAL(9,F168:F171)</f>
        <v>2014</v>
      </c>
      <c r="G172" s="111">
        <f t="shared" si="3"/>
        <v>1363710</v>
      </c>
    </row>
    <row r="173" spans="1:7" ht="15" customHeight="1" x14ac:dyDescent="0.25">
      <c r="A173" s="288" t="s">
        <v>131</v>
      </c>
      <c r="B173" s="291" t="s">
        <v>134</v>
      </c>
      <c r="C173" s="291" t="s">
        <v>90</v>
      </c>
      <c r="D173" s="11" t="s">
        <v>71</v>
      </c>
      <c r="E173" s="114">
        <f>652120</f>
        <v>652120</v>
      </c>
      <c r="F173" s="251">
        <v>19342</v>
      </c>
      <c r="G173" s="113">
        <f t="shared" si="3"/>
        <v>671462</v>
      </c>
    </row>
    <row r="174" spans="1:7" x14ac:dyDescent="0.25">
      <c r="A174" s="289"/>
      <c r="B174" s="292"/>
      <c r="C174" s="292"/>
      <c r="D174" s="13" t="s">
        <v>74</v>
      </c>
      <c r="E174" s="115">
        <v>123500</v>
      </c>
      <c r="F174" s="252"/>
      <c r="G174" s="96">
        <f t="shared" si="3"/>
        <v>123500</v>
      </c>
    </row>
    <row r="175" spans="1:7" x14ac:dyDescent="0.25">
      <c r="A175" s="289"/>
      <c r="B175" s="292"/>
      <c r="C175" s="292"/>
      <c r="D175" s="13" t="s">
        <v>91</v>
      </c>
      <c r="E175" s="115">
        <v>815612</v>
      </c>
      <c r="F175" s="252"/>
      <c r="G175" s="96">
        <f t="shared" si="3"/>
        <v>815612</v>
      </c>
    </row>
    <row r="176" spans="1:7" x14ac:dyDescent="0.25">
      <c r="A176" s="289"/>
      <c r="B176" s="293"/>
      <c r="C176" s="293"/>
      <c r="D176" s="15" t="s">
        <v>92</v>
      </c>
      <c r="E176" s="136">
        <v>35868</v>
      </c>
      <c r="F176" s="252"/>
      <c r="G176" s="96">
        <f t="shared" si="3"/>
        <v>35868</v>
      </c>
    </row>
    <row r="177" spans="1:7" ht="24.75" customHeight="1" thickBot="1" x14ac:dyDescent="0.3">
      <c r="A177" s="290"/>
      <c r="B177" s="35" t="s">
        <v>72</v>
      </c>
      <c r="C177" s="36"/>
      <c r="D177" s="37"/>
      <c r="E177" s="110">
        <f>SUBTOTAL(9,E173:E176)</f>
        <v>1627100</v>
      </c>
      <c r="F177" s="100">
        <f>SUBTOTAL(9,F173:F176)</f>
        <v>19342</v>
      </c>
      <c r="G177" s="111">
        <f t="shared" si="3"/>
        <v>1646442</v>
      </c>
    </row>
    <row r="178" spans="1:7" ht="15" customHeight="1" x14ac:dyDescent="0.25">
      <c r="A178" s="288" t="s">
        <v>133</v>
      </c>
      <c r="B178" s="291" t="s">
        <v>136</v>
      </c>
      <c r="C178" s="291" t="s">
        <v>90</v>
      </c>
      <c r="D178" s="11" t="s">
        <v>71</v>
      </c>
      <c r="E178" s="114">
        <f>654908</f>
        <v>654908</v>
      </c>
      <c r="F178" s="251">
        <v>2283</v>
      </c>
      <c r="G178" s="113">
        <f t="shared" si="3"/>
        <v>657191</v>
      </c>
    </row>
    <row r="179" spans="1:7" x14ac:dyDescent="0.25">
      <c r="A179" s="289"/>
      <c r="B179" s="292"/>
      <c r="C179" s="292"/>
      <c r="D179" s="13" t="s">
        <v>74</v>
      </c>
      <c r="E179" s="130">
        <v>138700</v>
      </c>
      <c r="F179" s="252"/>
      <c r="G179" s="96">
        <f t="shared" si="3"/>
        <v>138700</v>
      </c>
    </row>
    <row r="180" spans="1:7" x14ac:dyDescent="0.25">
      <c r="A180" s="289"/>
      <c r="B180" s="292"/>
      <c r="C180" s="292"/>
      <c r="D180" s="13" t="s">
        <v>91</v>
      </c>
      <c r="E180" s="115">
        <v>774457</v>
      </c>
      <c r="F180" s="252"/>
      <c r="G180" s="96">
        <f t="shared" si="3"/>
        <v>774457</v>
      </c>
    </row>
    <row r="181" spans="1:7" x14ac:dyDescent="0.25">
      <c r="A181" s="289"/>
      <c r="B181" s="293"/>
      <c r="C181" s="293"/>
      <c r="D181" s="15" t="s">
        <v>92</v>
      </c>
      <c r="E181" s="136">
        <v>30047</v>
      </c>
      <c r="F181" s="252"/>
      <c r="G181" s="96">
        <f t="shared" si="3"/>
        <v>30047</v>
      </c>
    </row>
    <row r="182" spans="1:7" ht="23.25" customHeight="1" thickBot="1" x14ac:dyDescent="0.3">
      <c r="A182" s="290"/>
      <c r="B182" s="35" t="s">
        <v>72</v>
      </c>
      <c r="C182" s="36"/>
      <c r="D182" s="37"/>
      <c r="E182" s="110">
        <f>SUBTOTAL(9,E178:E181)</f>
        <v>1598112</v>
      </c>
      <c r="F182" s="100">
        <f>SUBTOTAL(9,F178:F181)</f>
        <v>2283</v>
      </c>
      <c r="G182" s="111">
        <f t="shared" si="3"/>
        <v>1600395</v>
      </c>
    </row>
    <row r="183" spans="1:7" ht="15" customHeight="1" x14ac:dyDescent="0.25">
      <c r="A183" s="288" t="s">
        <v>135</v>
      </c>
      <c r="B183" s="291" t="s">
        <v>138</v>
      </c>
      <c r="C183" s="291" t="s">
        <v>90</v>
      </c>
      <c r="D183" s="11" t="s">
        <v>71</v>
      </c>
      <c r="E183" s="114">
        <f>417346</f>
        <v>417346</v>
      </c>
      <c r="F183" s="251">
        <v>7497</v>
      </c>
      <c r="G183" s="113">
        <f t="shared" si="3"/>
        <v>424843</v>
      </c>
    </row>
    <row r="184" spans="1:7" x14ac:dyDescent="0.25">
      <c r="A184" s="289"/>
      <c r="B184" s="292"/>
      <c r="C184" s="292"/>
      <c r="D184" s="13" t="s">
        <v>74</v>
      </c>
      <c r="E184" s="130">
        <v>77200</v>
      </c>
      <c r="F184" s="252"/>
      <c r="G184" s="96">
        <f t="shared" si="3"/>
        <v>77200</v>
      </c>
    </row>
    <row r="185" spans="1:7" x14ac:dyDescent="0.25">
      <c r="A185" s="289"/>
      <c r="B185" s="292"/>
      <c r="C185" s="292"/>
      <c r="D185" s="13" t="s">
        <v>91</v>
      </c>
      <c r="E185" s="115">
        <v>727839</v>
      </c>
      <c r="F185" s="252"/>
      <c r="G185" s="96">
        <f t="shared" si="3"/>
        <v>727839</v>
      </c>
    </row>
    <row r="186" spans="1:7" x14ac:dyDescent="0.25">
      <c r="A186" s="289"/>
      <c r="B186" s="293"/>
      <c r="C186" s="293"/>
      <c r="D186" s="15" t="s">
        <v>92</v>
      </c>
      <c r="E186" s="136">
        <v>11290</v>
      </c>
      <c r="F186" s="252"/>
      <c r="G186" s="96">
        <f t="shared" si="3"/>
        <v>11290</v>
      </c>
    </row>
    <row r="187" spans="1:7" ht="24.75" customHeight="1" thickBot="1" x14ac:dyDescent="0.3">
      <c r="A187" s="290"/>
      <c r="B187" s="35" t="s">
        <v>72</v>
      </c>
      <c r="C187" s="36"/>
      <c r="D187" s="37"/>
      <c r="E187" s="110">
        <f>SUBTOTAL(9,E183:E186)</f>
        <v>1233675</v>
      </c>
      <c r="F187" s="100">
        <f>SUBTOTAL(9,F183:F186)</f>
        <v>7497</v>
      </c>
      <c r="G187" s="111">
        <f t="shared" si="3"/>
        <v>1241172</v>
      </c>
    </row>
    <row r="188" spans="1:7" ht="15" customHeight="1" x14ac:dyDescent="0.25">
      <c r="A188" s="288" t="s">
        <v>137</v>
      </c>
      <c r="B188" s="291" t="s">
        <v>140</v>
      </c>
      <c r="C188" s="291" t="s">
        <v>90</v>
      </c>
      <c r="D188" s="11" t="s">
        <v>71</v>
      </c>
      <c r="E188" s="114">
        <v>787892</v>
      </c>
      <c r="F188" s="251"/>
      <c r="G188" s="113">
        <f t="shared" si="3"/>
        <v>787892</v>
      </c>
    </row>
    <row r="189" spans="1:7" x14ac:dyDescent="0.25">
      <c r="A189" s="289"/>
      <c r="B189" s="292"/>
      <c r="C189" s="292"/>
      <c r="D189" s="13" t="s">
        <v>74</v>
      </c>
      <c r="E189" s="115">
        <v>43600</v>
      </c>
      <c r="F189" s="252"/>
      <c r="G189" s="96">
        <f t="shared" si="3"/>
        <v>43600</v>
      </c>
    </row>
    <row r="190" spans="1:7" x14ac:dyDescent="0.25">
      <c r="A190" s="289"/>
      <c r="B190" s="292"/>
      <c r="C190" s="292"/>
      <c r="D190" s="13" t="s">
        <v>91</v>
      </c>
      <c r="E190" s="130">
        <v>281642</v>
      </c>
      <c r="F190" s="231"/>
      <c r="G190" s="96">
        <f t="shared" si="3"/>
        <v>281642</v>
      </c>
    </row>
    <row r="191" spans="1:7" x14ac:dyDescent="0.25">
      <c r="A191" s="289"/>
      <c r="B191" s="293"/>
      <c r="C191" s="293"/>
      <c r="D191" s="15" t="s">
        <v>92</v>
      </c>
      <c r="E191" s="131">
        <v>145285</v>
      </c>
      <c r="F191" s="104"/>
      <c r="G191" s="96">
        <f t="shared" si="3"/>
        <v>145285</v>
      </c>
    </row>
    <row r="192" spans="1:7" ht="25.5" customHeight="1" thickBot="1" x14ac:dyDescent="0.3">
      <c r="A192" s="290"/>
      <c r="B192" s="35" t="s">
        <v>72</v>
      </c>
      <c r="C192" s="36"/>
      <c r="D192" s="37"/>
      <c r="E192" s="110">
        <f>SUBTOTAL(9,E188:E191)</f>
        <v>1258419</v>
      </c>
      <c r="F192" s="100">
        <f>SUBTOTAL(9,F188:F191)</f>
        <v>0</v>
      </c>
      <c r="G192" s="111">
        <f t="shared" si="3"/>
        <v>1258419</v>
      </c>
    </row>
    <row r="193" spans="1:7" ht="15" customHeight="1" x14ac:dyDescent="0.25">
      <c r="A193" s="288" t="s">
        <v>139</v>
      </c>
      <c r="B193" s="291" t="s">
        <v>142</v>
      </c>
      <c r="C193" s="291" t="s">
        <v>90</v>
      </c>
      <c r="D193" s="11" t="s">
        <v>71</v>
      </c>
      <c r="E193" s="114">
        <f>728233</f>
        <v>728233</v>
      </c>
      <c r="F193" s="258"/>
      <c r="G193" s="113">
        <f t="shared" si="3"/>
        <v>728233</v>
      </c>
    </row>
    <row r="194" spans="1:7" x14ac:dyDescent="0.25">
      <c r="A194" s="289"/>
      <c r="B194" s="292"/>
      <c r="C194" s="292"/>
      <c r="D194" s="13" t="s">
        <v>74</v>
      </c>
      <c r="E194" s="115">
        <v>70700</v>
      </c>
      <c r="F194" s="104"/>
      <c r="G194" s="96">
        <f t="shared" si="3"/>
        <v>70700</v>
      </c>
    </row>
    <row r="195" spans="1:7" x14ac:dyDescent="0.25">
      <c r="A195" s="289"/>
      <c r="B195" s="292"/>
      <c r="C195" s="292"/>
      <c r="D195" s="13" t="s">
        <v>91</v>
      </c>
      <c r="E195" s="130">
        <f>72608</f>
        <v>72608</v>
      </c>
      <c r="F195" s="252"/>
      <c r="G195" s="96">
        <f t="shared" si="3"/>
        <v>72608</v>
      </c>
    </row>
    <row r="196" spans="1:7" x14ac:dyDescent="0.25">
      <c r="A196" s="289"/>
      <c r="B196" s="293"/>
      <c r="C196" s="293"/>
      <c r="D196" s="15" t="s">
        <v>92</v>
      </c>
      <c r="E196" s="131">
        <v>84026</v>
      </c>
      <c r="F196" s="252"/>
      <c r="G196" s="96">
        <f t="shared" si="3"/>
        <v>84026</v>
      </c>
    </row>
    <row r="197" spans="1:7" ht="23.25" customHeight="1" thickBot="1" x14ac:dyDescent="0.3">
      <c r="A197" s="290"/>
      <c r="B197" s="35" t="s">
        <v>72</v>
      </c>
      <c r="C197" s="36"/>
      <c r="D197" s="37"/>
      <c r="E197" s="110">
        <f>SUBTOTAL(9,E193:E196)</f>
        <v>955567</v>
      </c>
      <c r="F197" s="100">
        <f>SUBTOTAL(9,F193:F196)</f>
        <v>0</v>
      </c>
      <c r="G197" s="111">
        <f t="shared" si="3"/>
        <v>955567</v>
      </c>
    </row>
    <row r="198" spans="1:7" ht="15" customHeight="1" x14ac:dyDescent="0.25">
      <c r="A198" s="288" t="s">
        <v>196</v>
      </c>
      <c r="B198" s="291" t="s">
        <v>144</v>
      </c>
      <c r="C198" s="291" t="s">
        <v>90</v>
      </c>
      <c r="D198" s="11" t="s">
        <v>71</v>
      </c>
      <c r="E198" s="99">
        <f>1318491</f>
        <v>1318491</v>
      </c>
      <c r="F198" s="253"/>
      <c r="G198" s="113">
        <f t="shared" si="3"/>
        <v>1318491</v>
      </c>
    </row>
    <row r="199" spans="1:7" x14ac:dyDescent="0.25">
      <c r="A199" s="289"/>
      <c r="B199" s="292"/>
      <c r="C199" s="292"/>
      <c r="D199" s="13" t="s">
        <v>74</v>
      </c>
      <c r="E199" s="101">
        <v>175100</v>
      </c>
      <c r="F199" s="122"/>
      <c r="G199" s="96">
        <f t="shared" si="3"/>
        <v>175100</v>
      </c>
    </row>
    <row r="200" spans="1:7" x14ac:dyDescent="0.25">
      <c r="A200" s="289"/>
      <c r="B200" s="292"/>
      <c r="C200" s="292"/>
      <c r="D200" s="13" t="s">
        <v>91</v>
      </c>
      <c r="E200" s="101">
        <f>48032</f>
        <v>48032</v>
      </c>
      <c r="F200" s="122"/>
      <c r="G200" s="96">
        <f t="shared" si="3"/>
        <v>48032</v>
      </c>
    </row>
    <row r="201" spans="1:7" x14ac:dyDescent="0.25">
      <c r="A201" s="289"/>
      <c r="B201" s="293"/>
      <c r="C201" s="293"/>
      <c r="D201" s="15" t="s">
        <v>92</v>
      </c>
      <c r="E201" s="105">
        <v>228852</v>
      </c>
      <c r="F201" s="122"/>
      <c r="G201" s="96">
        <f t="shared" si="3"/>
        <v>228852</v>
      </c>
    </row>
    <row r="202" spans="1:7" ht="21" customHeight="1" thickBot="1" x14ac:dyDescent="0.3">
      <c r="A202" s="290"/>
      <c r="B202" s="35" t="s">
        <v>72</v>
      </c>
      <c r="C202" s="36"/>
      <c r="D202" s="37"/>
      <c r="E202" s="100">
        <f>SUBTOTAL(9,E198:E201)</f>
        <v>1770475</v>
      </c>
      <c r="F202" s="118"/>
      <c r="G202" s="111">
        <f t="shared" si="3"/>
        <v>1770475</v>
      </c>
    </row>
    <row r="203" spans="1:7" ht="15" customHeight="1" x14ac:dyDescent="0.25">
      <c r="A203" s="288" t="s">
        <v>141</v>
      </c>
      <c r="B203" s="291" t="s">
        <v>146</v>
      </c>
      <c r="C203" s="291" t="s">
        <v>90</v>
      </c>
      <c r="D203" s="11" t="s">
        <v>71</v>
      </c>
      <c r="E203" s="99">
        <f>458756</f>
        <v>458756</v>
      </c>
      <c r="F203" s="123"/>
      <c r="G203" s="113">
        <f t="shared" si="3"/>
        <v>458756</v>
      </c>
    </row>
    <row r="204" spans="1:7" x14ac:dyDescent="0.25">
      <c r="A204" s="289"/>
      <c r="B204" s="292"/>
      <c r="C204" s="292"/>
      <c r="D204" s="13" t="s">
        <v>74</v>
      </c>
      <c r="E204" s="101">
        <v>50400</v>
      </c>
      <c r="F204" s="122"/>
      <c r="G204" s="96">
        <f t="shared" si="3"/>
        <v>50400</v>
      </c>
    </row>
    <row r="205" spans="1:7" x14ac:dyDescent="0.25">
      <c r="A205" s="289"/>
      <c r="B205" s="292"/>
      <c r="C205" s="292"/>
      <c r="D205" s="13" t="s">
        <v>91</v>
      </c>
      <c r="E205" s="104">
        <f>20868</f>
        <v>20868</v>
      </c>
      <c r="F205" s="122"/>
      <c r="G205" s="96">
        <f t="shared" si="3"/>
        <v>20868</v>
      </c>
    </row>
    <row r="206" spans="1:7" x14ac:dyDescent="0.25">
      <c r="A206" s="289"/>
      <c r="B206" s="293"/>
      <c r="C206" s="293"/>
      <c r="D206" s="15" t="s">
        <v>92</v>
      </c>
      <c r="E206" s="106">
        <v>65621</v>
      </c>
      <c r="F206" s="122"/>
      <c r="G206" s="96">
        <f t="shared" si="3"/>
        <v>65621</v>
      </c>
    </row>
    <row r="207" spans="1:7" ht="24" customHeight="1" thickBot="1" x14ac:dyDescent="0.3">
      <c r="A207" s="289"/>
      <c r="B207" s="38" t="s">
        <v>72</v>
      </c>
      <c r="C207" s="39"/>
      <c r="D207" s="40"/>
      <c r="E207" s="107">
        <f>SUBTOTAL(9,E203:E206)</f>
        <v>595645</v>
      </c>
      <c r="F207" s="126"/>
      <c r="G207" s="111">
        <f t="shared" si="3"/>
        <v>595645</v>
      </c>
    </row>
    <row r="208" spans="1:7" ht="15" customHeight="1" x14ac:dyDescent="0.25">
      <c r="A208" s="288" t="s">
        <v>143</v>
      </c>
      <c r="B208" s="291" t="s">
        <v>148</v>
      </c>
      <c r="C208" s="291" t="s">
        <v>94</v>
      </c>
      <c r="D208" s="11" t="s">
        <v>71</v>
      </c>
      <c r="E208" s="99">
        <v>1244074</v>
      </c>
      <c r="F208" s="121"/>
      <c r="G208" s="113">
        <f t="shared" si="3"/>
        <v>1244074</v>
      </c>
    </row>
    <row r="209" spans="1:7" x14ac:dyDescent="0.25">
      <c r="A209" s="289"/>
      <c r="B209" s="292"/>
      <c r="C209" s="292"/>
      <c r="D209" s="13" t="s">
        <v>74</v>
      </c>
      <c r="E209" s="101">
        <v>73000</v>
      </c>
      <c r="F209" s="122"/>
      <c r="G209" s="96">
        <f t="shared" si="3"/>
        <v>73000</v>
      </c>
    </row>
    <row r="210" spans="1:7" x14ac:dyDescent="0.25">
      <c r="A210" s="289"/>
      <c r="B210" s="293"/>
      <c r="C210" s="293"/>
      <c r="D210" s="13" t="s">
        <v>92</v>
      </c>
      <c r="E210" s="101">
        <v>32885</v>
      </c>
      <c r="F210" s="125"/>
      <c r="G210" s="96">
        <f t="shared" si="3"/>
        <v>32885</v>
      </c>
    </row>
    <row r="211" spans="1:7" ht="21.75" customHeight="1" thickBot="1" x14ac:dyDescent="0.3">
      <c r="A211" s="290"/>
      <c r="B211" s="35" t="s">
        <v>72</v>
      </c>
      <c r="C211" s="36"/>
      <c r="D211" s="37"/>
      <c r="E211" s="100">
        <f>SUBTOTAL(9,E208:E210)</f>
        <v>1349959</v>
      </c>
      <c r="F211" s="118"/>
      <c r="G211" s="111">
        <f t="shared" si="3"/>
        <v>1349959</v>
      </c>
    </row>
    <row r="212" spans="1:7" ht="15" customHeight="1" x14ac:dyDescent="0.25">
      <c r="A212" s="289" t="s">
        <v>145</v>
      </c>
      <c r="B212" s="291" t="s">
        <v>149</v>
      </c>
      <c r="C212" s="291" t="s">
        <v>94</v>
      </c>
      <c r="D212" s="80" t="s">
        <v>71</v>
      </c>
      <c r="E212" s="103">
        <f>2445195</f>
        <v>2445195</v>
      </c>
      <c r="F212" s="123"/>
      <c r="G212" s="113">
        <f t="shared" si="3"/>
        <v>2445195</v>
      </c>
    </row>
    <row r="213" spans="1:7" x14ac:dyDescent="0.25">
      <c r="A213" s="289"/>
      <c r="B213" s="292"/>
      <c r="C213" s="292"/>
      <c r="D213" s="13" t="s">
        <v>74</v>
      </c>
      <c r="E213" s="101">
        <v>183800</v>
      </c>
      <c r="F213" s="122"/>
      <c r="G213" s="96">
        <f t="shared" si="3"/>
        <v>183800</v>
      </c>
    </row>
    <row r="214" spans="1:7" x14ac:dyDescent="0.25">
      <c r="A214" s="289"/>
      <c r="B214" s="292"/>
      <c r="C214" s="292"/>
      <c r="D214" s="13" t="s">
        <v>75</v>
      </c>
      <c r="E214" s="101">
        <v>506600</v>
      </c>
      <c r="F214" s="122"/>
      <c r="G214" s="96">
        <f t="shared" si="3"/>
        <v>506600</v>
      </c>
    </row>
    <row r="215" spans="1:7" x14ac:dyDescent="0.25">
      <c r="A215" s="289"/>
      <c r="B215" s="292"/>
      <c r="C215" s="292"/>
      <c r="D215" s="13" t="s">
        <v>92</v>
      </c>
      <c r="E215" s="101">
        <v>122280</v>
      </c>
      <c r="F215" s="122"/>
      <c r="G215" s="96">
        <f t="shared" si="3"/>
        <v>122280</v>
      </c>
    </row>
    <row r="216" spans="1:7" x14ac:dyDescent="0.25">
      <c r="A216" s="289"/>
      <c r="B216" s="292"/>
      <c r="C216" s="292"/>
      <c r="D216" s="15" t="s">
        <v>76</v>
      </c>
      <c r="E216" s="105">
        <v>32214</v>
      </c>
      <c r="F216" s="126"/>
      <c r="G216" s="96">
        <f t="shared" si="3"/>
        <v>32214</v>
      </c>
    </row>
    <row r="217" spans="1:7" ht="15.75" thickBot="1" x14ac:dyDescent="0.3">
      <c r="A217" s="289"/>
      <c r="B217" s="293"/>
      <c r="C217" s="293"/>
      <c r="D217" s="15" t="s">
        <v>80</v>
      </c>
      <c r="E217" s="105">
        <v>8053</v>
      </c>
      <c r="F217" s="126"/>
      <c r="G217" s="236">
        <f t="shared" ref="G217" si="4">E217+F217</f>
        <v>8053</v>
      </c>
    </row>
    <row r="218" spans="1:7" ht="24.75" thickBot="1" x14ac:dyDescent="0.3">
      <c r="A218" s="289"/>
      <c r="B218" s="38" t="s">
        <v>72</v>
      </c>
      <c r="C218" s="39"/>
      <c r="D218" s="40"/>
      <c r="E218" s="107">
        <f>SUBTOTAL(9,E212:E217)</f>
        <v>3298142</v>
      </c>
      <c r="F218" s="127"/>
      <c r="G218" s="98">
        <f t="shared" ref="G218:G254" si="5">E218+F218</f>
        <v>3298142</v>
      </c>
    </row>
    <row r="219" spans="1:7" ht="15.75" customHeight="1" x14ac:dyDescent="0.25">
      <c r="A219" s="300" t="s">
        <v>147</v>
      </c>
      <c r="B219" s="304" t="s">
        <v>197</v>
      </c>
      <c r="C219" s="304" t="s">
        <v>95</v>
      </c>
      <c r="D219" s="240" t="s">
        <v>71</v>
      </c>
      <c r="E219" s="132">
        <v>680258</v>
      </c>
      <c r="F219" s="157">
        <v>9226</v>
      </c>
      <c r="G219" s="94">
        <f t="shared" si="5"/>
        <v>689484</v>
      </c>
    </row>
    <row r="220" spans="1:7" ht="19.5" customHeight="1" x14ac:dyDescent="0.25">
      <c r="A220" s="301"/>
      <c r="B220" s="305"/>
      <c r="C220" s="305"/>
      <c r="D220" s="178" t="s">
        <v>74</v>
      </c>
      <c r="E220" s="133">
        <v>530700</v>
      </c>
      <c r="F220" s="158"/>
      <c r="G220" s="236">
        <f t="shared" si="5"/>
        <v>530700</v>
      </c>
    </row>
    <row r="221" spans="1:7" ht="19.5" customHeight="1" x14ac:dyDescent="0.25">
      <c r="A221" s="301"/>
      <c r="B221" s="305"/>
      <c r="C221" s="305"/>
      <c r="D221" s="237" t="s">
        <v>76</v>
      </c>
      <c r="E221" s="130"/>
      <c r="F221" s="120">
        <v>27055</v>
      </c>
      <c r="G221" s="236">
        <f t="shared" si="5"/>
        <v>27055</v>
      </c>
    </row>
    <row r="222" spans="1:7" ht="19.5" customHeight="1" x14ac:dyDescent="0.25">
      <c r="A222" s="301"/>
      <c r="B222" s="306"/>
      <c r="C222" s="306"/>
      <c r="D222" s="242" t="s">
        <v>80</v>
      </c>
      <c r="E222" s="130"/>
      <c r="F222" s="120">
        <v>4775</v>
      </c>
      <c r="G222" s="96">
        <f t="shared" si="5"/>
        <v>4775</v>
      </c>
    </row>
    <row r="223" spans="1:7" ht="24.75" thickBot="1" x14ac:dyDescent="0.3">
      <c r="A223" s="302"/>
      <c r="B223" s="238" t="s">
        <v>72</v>
      </c>
      <c r="C223" s="239"/>
      <c r="D223" s="241"/>
      <c r="E223" s="156">
        <f>E219+E220+E221+E222</f>
        <v>1210958</v>
      </c>
      <c r="F223" s="156">
        <f>F219+F220+F221+F222</f>
        <v>41056</v>
      </c>
      <c r="G223" s="97">
        <f t="shared" si="5"/>
        <v>1252014</v>
      </c>
    </row>
    <row r="224" spans="1:7" ht="15.75" thickBot="1" x14ac:dyDescent="0.3">
      <c r="A224" s="297" t="s">
        <v>150</v>
      </c>
      <c r="B224" s="298"/>
      <c r="C224" s="299"/>
      <c r="D224" s="44"/>
      <c r="E224" s="108">
        <f>E12+E70+E73+E75+E77+E79+E81+E83+E85+E87+E89+E91+E95+E99+E103+E109+E114+E118+E122+E127+E132+E137+E142+E147+E152+E157+E162+E167+E172+E177+E182+E187+E192+E197+E202+E207+E211+E218+E223</f>
        <v>103302335</v>
      </c>
      <c r="F224" s="108">
        <f>F12+F70+F73+F75+F77+F79+F81+F83+F85+F87+F89+F91+F95+F99+F103+F109+F114+F118+F122+F127+F132+F137+F142+F147+F152+F157+F162+F167+F172+F177+F182+F187+F192+F197+F202+F207+F211+F218+F223</f>
        <v>2954498</v>
      </c>
      <c r="G224" s="98">
        <f t="shared" si="5"/>
        <v>106256833</v>
      </c>
    </row>
    <row r="225" spans="1:7" ht="15.75" thickBot="1" x14ac:dyDescent="0.3">
      <c r="A225" s="8"/>
      <c r="B225" s="8"/>
      <c r="C225" s="8"/>
      <c r="D225" s="48"/>
      <c r="E225" s="49"/>
      <c r="F225" s="85"/>
      <c r="G225" s="86"/>
    </row>
    <row r="226" spans="1:7" ht="38.25" customHeight="1" thickBot="1" x14ac:dyDescent="0.3">
      <c r="A226" s="8"/>
      <c r="B226" s="142" t="s">
        <v>151</v>
      </c>
      <c r="C226" s="278" t="s">
        <v>152</v>
      </c>
      <c r="D226" s="296"/>
      <c r="E226" s="143" t="s">
        <v>198</v>
      </c>
      <c r="F226" s="138" t="s">
        <v>182</v>
      </c>
      <c r="G226" s="144" t="s">
        <v>183</v>
      </c>
    </row>
    <row r="227" spans="1:7" ht="15" customHeight="1" x14ac:dyDescent="0.25">
      <c r="A227" s="8"/>
      <c r="B227" s="139" t="s">
        <v>153</v>
      </c>
      <c r="C227" s="295" t="s">
        <v>154</v>
      </c>
      <c r="D227" s="295"/>
      <c r="E227" s="140">
        <f>E12+E19+E73</f>
        <v>9004460</v>
      </c>
      <c r="F227" s="140">
        <f>F12+F19+F73</f>
        <v>215000</v>
      </c>
      <c r="G227" s="141">
        <f t="shared" si="5"/>
        <v>9219460</v>
      </c>
    </row>
    <row r="228" spans="1:7" ht="15" customHeight="1" x14ac:dyDescent="0.25">
      <c r="A228" s="8"/>
      <c r="B228" s="17" t="s">
        <v>155</v>
      </c>
      <c r="C228" s="319" t="s">
        <v>156</v>
      </c>
      <c r="D228" s="319"/>
      <c r="E228" s="50">
        <f>E22+E75+E77+E79+E81+E83+E85+E87+E89+E91</f>
        <v>5193057</v>
      </c>
      <c r="F228" s="50">
        <f>F20+F74+F76+F80+F82+F86+F88</f>
        <v>583100</v>
      </c>
      <c r="G228" s="84">
        <f t="shared" si="5"/>
        <v>5776157</v>
      </c>
    </row>
    <row r="229" spans="1:7" x14ac:dyDescent="0.25">
      <c r="A229" s="8"/>
      <c r="B229" s="17" t="s">
        <v>157</v>
      </c>
      <c r="C229" s="319" t="s">
        <v>158</v>
      </c>
      <c r="D229" s="319"/>
      <c r="E229" s="50">
        <f>E28</f>
        <v>1880668</v>
      </c>
      <c r="F229" s="50">
        <f>F27</f>
        <v>110866</v>
      </c>
      <c r="G229" s="84">
        <f t="shared" si="5"/>
        <v>1991534</v>
      </c>
    </row>
    <row r="230" spans="1:7" ht="24.75" customHeight="1" x14ac:dyDescent="0.25">
      <c r="A230" s="8"/>
      <c r="B230" s="17" t="s">
        <v>159</v>
      </c>
      <c r="C230" s="319" t="s">
        <v>160</v>
      </c>
      <c r="D230" s="319"/>
      <c r="E230" s="50">
        <f>E36</f>
        <v>13553553</v>
      </c>
      <c r="F230" s="50">
        <f>F36</f>
        <v>-8000</v>
      </c>
      <c r="G230" s="84">
        <f t="shared" si="5"/>
        <v>13545553</v>
      </c>
    </row>
    <row r="231" spans="1:7" ht="15" customHeight="1" x14ac:dyDescent="0.25">
      <c r="A231" s="8"/>
      <c r="B231" s="17" t="s">
        <v>161</v>
      </c>
      <c r="C231" s="319" t="s">
        <v>162</v>
      </c>
      <c r="D231" s="319"/>
      <c r="E231" s="50">
        <f>E43</f>
        <v>12531564</v>
      </c>
      <c r="F231" s="50">
        <f>F37</f>
        <v>10000</v>
      </c>
      <c r="G231" s="84">
        <f t="shared" si="5"/>
        <v>12541564</v>
      </c>
    </row>
    <row r="232" spans="1:7" ht="15" customHeight="1" x14ac:dyDescent="0.25">
      <c r="A232" s="8"/>
      <c r="B232" s="17" t="s">
        <v>163</v>
      </c>
      <c r="C232" s="319" t="s">
        <v>164</v>
      </c>
      <c r="D232" s="319"/>
      <c r="E232" s="50">
        <f>E46+E95</f>
        <v>907787</v>
      </c>
      <c r="F232" s="28">
        <f>F44</f>
        <v>90000</v>
      </c>
      <c r="G232" s="84">
        <f t="shared" si="5"/>
        <v>997787</v>
      </c>
    </row>
    <row r="233" spans="1:7" ht="26.25" customHeight="1" x14ac:dyDescent="0.25">
      <c r="A233" s="8"/>
      <c r="B233" s="17" t="s">
        <v>165</v>
      </c>
      <c r="C233" s="319" t="s">
        <v>166</v>
      </c>
      <c r="D233" s="319"/>
      <c r="E233" s="50">
        <f>E49+E99+E103+E109+E114</f>
        <v>6170422</v>
      </c>
      <c r="F233" s="50">
        <f>F49+F99+F103+F109+F114</f>
        <v>143000</v>
      </c>
      <c r="G233" s="84">
        <f t="shared" si="5"/>
        <v>6313422</v>
      </c>
    </row>
    <row r="234" spans="1:7" x14ac:dyDescent="0.25">
      <c r="A234" s="8"/>
      <c r="B234" s="17" t="s">
        <v>167</v>
      </c>
      <c r="C234" s="319" t="s">
        <v>168</v>
      </c>
      <c r="D234" s="319"/>
      <c r="E234" s="50">
        <f>E57+E118+E122+E127+E132+E137+E142+E147+E152+E157+E162+E167+E172+E177+E182+E187+E192+E197+E202+E207</f>
        <v>40990329</v>
      </c>
      <c r="F234" s="50">
        <f>F57+F118+F122+F127+F132+F137+F142+F147+F152+F157+F162+F167+F172+F177+F182+F187+F192+F197+F202+F207</f>
        <v>1556000</v>
      </c>
      <c r="G234" s="84">
        <f t="shared" si="5"/>
        <v>42546329</v>
      </c>
    </row>
    <row r="235" spans="1:7" ht="15.75" customHeight="1" x14ac:dyDescent="0.25">
      <c r="A235" s="8"/>
      <c r="B235" s="17" t="s">
        <v>169</v>
      </c>
      <c r="C235" s="319" t="s">
        <v>170</v>
      </c>
      <c r="D235" s="319"/>
      <c r="E235" s="50">
        <f>E63+E211+E218</f>
        <v>10692709</v>
      </c>
      <c r="F235" s="50">
        <f>+F61</f>
        <v>-1524</v>
      </c>
      <c r="G235" s="84">
        <f t="shared" si="5"/>
        <v>10691185</v>
      </c>
    </row>
    <row r="236" spans="1:7" x14ac:dyDescent="0.25">
      <c r="A236" s="8"/>
      <c r="B236" s="17">
        <v>10</v>
      </c>
      <c r="C236" s="327" t="s">
        <v>171</v>
      </c>
      <c r="D236" s="327"/>
      <c r="E236" s="50">
        <f>E65+E223</f>
        <v>2029458</v>
      </c>
      <c r="F236" s="28">
        <f>F64+F223</f>
        <v>256056</v>
      </c>
      <c r="G236" s="84">
        <f t="shared" si="5"/>
        <v>2285514</v>
      </c>
    </row>
    <row r="237" spans="1:7" ht="24.75" customHeight="1" thickBot="1" x14ac:dyDescent="0.3">
      <c r="A237" s="8"/>
      <c r="B237" s="146">
        <v>11</v>
      </c>
      <c r="C237" s="320" t="s">
        <v>172</v>
      </c>
      <c r="D237" s="320"/>
      <c r="E237" s="147">
        <f>E69</f>
        <v>348328</v>
      </c>
      <c r="F237" s="148">
        <f>+F69</f>
        <v>0</v>
      </c>
      <c r="G237" s="149">
        <f t="shared" si="5"/>
        <v>348328</v>
      </c>
    </row>
    <row r="238" spans="1:7" ht="21" customHeight="1" thickBot="1" x14ac:dyDescent="0.3">
      <c r="A238" s="8"/>
      <c r="B238" s="321" t="s">
        <v>150</v>
      </c>
      <c r="C238" s="322"/>
      <c r="D238" s="322"/>
      <c r="E238" s="150">
        <f>SUBTOTAL(9,E227:E237)</f>
        <v>103302335</v>
      </c>
      <c r="F238" s="152">
        <f>SUBTOTAL(9,F227:F237)</f>
        <v>2954498</v>
      </c>
      <c r="G238" s="151">
        <f t="shared" si="5"/>
        <v>106256833</v>
      </c>
    </row>
    <row r="239" spans="1:7" ht="22.5" customHeight="1" thickBot="1" x14ac:dyDescent="0.3">
      <c r="A239" s="8"/>
      <c r="B239" s="8"/>
      <c r="C239" s="8"/>
      <c r="D239" s="48"/>
      <c r="E239" s="49"/>
      <c r="F239" s="87"/>
      <c r="G239" s="88"/>
    </row>
    <row r="240" spans="1:7" ht="36" customHeight="1" thickBot="1" x14ac:dyDescent="0.3">
      <c r="A240" s="8"/>
      <c r="B240" s="142" t="s">
        <v>173</v>
      </c>
      <c r="C240" s="278" t="s">
        <v>152</v>
      </c>
      <c r="D240" s="296"/>
      <c r="E240" s="145" t="s">
        <v>198</v>
      </c>
      <c r="F240" s="138" t="s">
        <v>182</v>
      </c>
      <c r="G240" s="144" t="s">
        <v>183</v>
      </c>
    </row>
    <row r="241" spans="1:10" ht="25.5" customHeight="1" x14ac:dyDescent="0.25">
      <c r="A241" s="8"/>
      <c r="B241" s="89" t="s">
        <v>71</v>
      </c>
      <c r="C241" s="324" t="s">
        <v>174</v>
      </c>
      <c r="D241" s="324"/>
      <c r="E241" s="154">
        <f>E11+E13+E20+E23+E29+E37+E44+E47+E50+E58+E64+E66+E71+E74+E76+E78+E80+E82+E84+E86+E88+E90+E92+E96+E100+E104+E110+E115+E119+E123+E128+E133+E138+E143+E148+E153+E158+E163+E168+E173+E178+E183+E188+E193+E198+E203+E208+E212+E219</f>
        <v>56066434</v>
      </c>
      <c r="F241" s="154">
        <f>F11+F13+F20+F23+F29+F37+F44+F47+F50+F58+F64+F66+F71+F74+F76+F78+F80+F82+F84+F86+F88+F90+F92+F96+F100+F104+F110+F115+F119+F123+F128+F133+F138+F143+F148+F153+F158+F163+F168+F173+F178+F183+F188+F193+F198+F203+F208+F212+F219</f>
        <v>3038326</v>
      </c>
      <c r="G241" s="83">
        <f t="shared" si="5"/>
        <v>59104760</v>
      </c>
      <c r="H241" s="23"/>
      <c r="I241" s="23"/>
      <c r="J241" s="23"/>
    </row>
    <row r="242" spans="1:10" x14ac:dyDescent="0.25">
      <c r="A242" s="8"/>
      <c r="B242" s="45" t="s">
        <v>74</v>
      </c>
      <c r="C242" s="303" t="s">
        <v>175</v>
      </c>
      <c r="D242" s="303"/>
      <c r="E242" s="51">
        <f>E14+E21+E97+E101+E105+E111+E116+E120+E124+E129+E134+E139+E144+E149+E154+E159+E164+E169+E174+E179+E184+E189+E194+E199+E204+E209+E213+E220</f>
        <v>3144700</v>
      </c>
      <c r="F242" s="51">
        <f>F14+F21+F97+F101+F105+F111+F116+F120+F124+F129+F134+F139+F144+F149+F154+F159+F164+F169+F174+F179+F184+F189+F194+F199+F204+F209+F213+F220</f>
        <v>45000</v>
      </c>
      <c r="G242" s="84">
        <f t="shared" si="5"/>
        <v>3189700</v>
      </c>
    </row>
    <row r="243" spans="1:10" ht="27.75" customHeight="1" x14ac:dyDescent="0.25">
      <c r="A243" s="8"/>
      <c r="B243" s="45" t="s">
        <v>75</v>
      </c>
      <c r="C243" s="303" t="s">
        <v>176</v>
      </c>
      <c r="D243" s="303"/>
      <c r="E243" s="54">
        <f>E15+E24+E59+E68+E72+E93+E214</f>
        <v>5262617</v>
      </c>
      <c r="F243" s="54">
        <f>F15+F24+F59+F68+F72+F93+F214</f>
        <v>0</v>
      </c>
      <c r="G243" s="84">
        <f t="shared" si="5"/>
        <v>5262617</v>
      </c>
    </row>
    <row r="244" spans="1:10" x14ac:dyDescent="0.25">
      <c r="A244" s="8"/>
      <c r="B244" s="45" t="s">
        <v>195</v>
      </c>
      <c r="C244" s="325" t="s">
        <v>199</v>
      </c>
      <c r="D244" s="326"/>
      <c r="E244" s="51">
        <f>E40</f>
        <v>2531200</v>
      </c>
      <c r="F244" s="51">
        <f>F40</f>
        <v>0</v>
      </c>
      <c r="G244" s="84">
        <f t="shared" si="5"/>
        <v>2531200</v>
      </c>
    </row>
    <row r="245" spans="1:10" ht="27" customHeight="1" x14ac:dyDescent="0.25">
      <c r="A245" s="8"/>
      <c r="B245" s="45" t="s">
        <v>91</v>
      </c>
      <c r="C245" s="303" t="s">
        <v>53</v>
      </c>
      <c r="D245" s="303"/>
      <c r="E245" s="54">
        <f>E51+E55+E117+E121+E125+E130+E135+E140+E145+E150+E155+E160+E165+E170+E175+E180+E185+E190+E195+E200+E205+E56</f>
        <v>24720735</v>
      </c>
      <c r="F245" s="54">
        <f>F51+F55+F117+F121+F125+F130+F135+F140+F145+F150+F155+F160+F165+F170+F175+F180+F185+F190+F195+F200+F205+F56</f>
        <v>0</v>
      </c>
      <c r="G245" s="84">
        <f t="shared" si="5"/>
        <v>24720735</v>
      </c>
    </row>
    <row r="246" spans="1:10" x14ac:dyDescent="0.25">
      <c r="A246" s="8"/>
      <c r="B246" s="45" t="s">
        <v>92</v>
      </c>
      <c r="C246" s="303" t="s">
        <v>200</v>
      </c>
      <c r="D246" s="303"/>
      <c r="E246" s="54">
        <f>E18+E27+E34+E53+E61+E98+E106+E112+E126+E131+E136+E141+E146+E151+E156+E161+E166+E171+E176+E181+E186+E191+E196+E201+E206+E210+E215+E94+E102+E48</f>
        <v>3113707</v>
      </c>
      <c r="F246" s="54">
        <f>F18+F27+F34+F53+F61+F98+F106+F112+F126+F131+F136+F141+F146+F151+F156+F161+F166+F171+F176+F181+F186+F191+F196+F201+F206+F210+F215+F94+F102+F48</f>
        <v>113342</v>
      </c>
      <c r="G246" s="84">
        <f t="shared" si="5"/>
        <v>3227049</v>
      </c>
    </row>
    <row r="247" spans="1:10" ht="24" customHeight="1" x14ac:dyDescent="0.25">
      <c r="A247" s="8"/>
      <c r="B247" s="45" t="s">
        <v>80</v>
      </c>
      <c r="C247" s="325" t="s">
        <v>215</v>
      </c>
      <c r="D247" s="326"/>
      <c r="E247" s="54">
        <f>E17+E33+E42+E52+E60+E26+E217</f>
        <v>643729</v>
      </c>
      <c r="F247" s="54">
        <f>F222+F108</f>
        <v>8675</v>
      </c>
      <c r="G247" s="84">
        <f t="shared" si="5"/>
        <v>652404</v>
      </c>
    </row>
    <row r="248" spans="1:10" ht="18" customHeight="1" x14ac:dyDescent="0.25">
      <c r="A248" s="8"/>
      <c r="B248" s="45" t="s">
        <v>83</v>
      </c>
      <c r="C248" s="294" t="s">
        <v>177</v>
      </c>
      <c r="D248" s="294"/>
      <c r="E248" s="51">
        <f>E30</f>
        <v>1227800</v>
      </c>
      <c r="F248" s="54"/>
      <c r="G248" s="84">
        <f t="shared" si="5"/>
        <v>1227800</v>
      </c>
    </row>
    <row r="249" spans="1:10" ht="34.5" customHeight="1" x14ac:dyDescent="0.25">
      <c r="A249" s="8"/>
      <c r="B249" s="45" t="s">
        <v>76</v>
      </c>
      <c r="C249" s="303" t="s">
        <v>178</v>
      </c>
      <c r="D249" s="303"/>
      <c r="E249" s="54">
        <f>E16+E35+E41+E54+E62+E25+E216+E113</f>
        <v>5063183</v>
      </c>
      <c r="F249" s="54">
        <f>F221+F107+F35</f>
        <v>-250845</v>
      </c>
      <c r="G249" s="84">
        <f>E249+F249</f>
        <v>4812338</v>
      </c>
    </row>
    <row r="250" spans="1:10" ht="39.75" customHeight="1" x14ac:dyDescent="0.25">
      <c r="A250" s="8"/>
      <c r="B250" s="45" t="s">
        <v>78</v>
      </c>
      <c r="C250" s="303" t="s">
        <v>201</v>
      </c>
      <c r="D250" s="303"/>
      <c r="E250" s="54">
        <f>E32</f>
        <v>474000</v>
      </c>
      <c r="F250" s="55"/>
      <c r="G250" s="84">
        <f t="shared" si="5"/>
        <v>474000</v>
      </c>
    </row>
    <row r="251" spans="1:10" ht="30" customHeight="1" x14ac:dyDescent="0.25">
      <c r="A251" s="8"/>
      <c r="B251" s="45" t="s">
        <v>86</v>
      </c>
      <c r="C251" s="303" t="s">
        <v>179</v>
      </c>
      <c r="D251" s="303"/>
      <c r="E251" s="54">
        <f>E38+E67</f>
        <v>149300</v>
      </c>
      <c r="F251" s="52"/>
      <c r="G251" s="84">
        <f t="shared" si="5"/>
        <v>149300</v>
      </c>
    </row>
    <row r="252" spans="1:10" ht="27" customHeight="1" x14ac:dyDescent="0.25">
      <c r="A252" s="8"/>
      <c r="B252" s="45" t="s">
        <v>87</v>
      </c>
      <c r="C252" s="303" t="s">
        <v>180</v>
      </c>
      <c r="D252" s="303"/>
      <c r="E252" s="54">
        <f>E39+E45</f>
        <v>329930</v>
      </c>
      <c r="F252" s="52"/>
      <c r="G252" s="84">
        <f t="shared" si="5"/>
        <v>329930</v>
      </c>
    </row>
    <row r="253" spans="1:10" ht="39.75" customHeight="1" thickBot="1" x14ac:dyDescent="0.3">
      <c r="A253" s="8"/>
      <c r="B253" s="90" t="s">
        <v>84</v>
      </c>
      <c r="C253" s="323" t="s">
        <v>181</v>
      </c>
      <c r="D253" s="323"/>
      <c r="E253" s="155">
        <f>E31</f>
        <v>575000</v>
      </c>
      <c r="F253" s="91"/>
      <c r="G253" s="92">
        <f t="shared" si="5"/>
        <v>575000</v>
      </c>
    </row>
    <row r="254" spans="1:10" ht="15.75" thickBot="1" x14ac:dyDescent="0.3">
      <c r="A254" s="8"/>
      <c r="B254" s="317" t="s">
        <v>150</v>
      </c>
      <c r="C254" s="318"/>
      <c r="D254" s="318"/>
      <c r="E254" s="153">
        <f>SUBTOTAL(9,E241:E253)</f>
        <v>103302335</v>
      </c>
      <c r="F254" s="153">
        <f>SUBTOTAL(9,F241:F253)</f>
        <v>2954498</v>
      </c>
      <c r="G254" s="151">
        <f t="shared" si="5"/>
        <v>106256833</v>
      </c>
    </row>
  </sheetData>
  <mergeCells count="136">
    <mergeCell ref="A153:A157"/>
    <mergeCell ref="B148:B151"/>
    <mergeCell ref="C148:C151"/>
    <mergeCell ref="A188:A192"/>
    <mergeCell ref="C47:C48"/>
    <mergeCell ref="B212:B217"/>
    <mergeCell ref="C212:C217"/>
    <mergeCell ref="A84:A85"/>
    <mergeCell ref="A71:A73"/>
    <mergeCell ref="B71:B72"/>
    <mergeCell ref="A96:A99"/>
    <mergeCell ref="A100:A103"/>
    <mergeCell ref="A115:A118"/>
    <mergeCell ref="A123:A127"/>
    <mergeCell ref="A110:A114"/>
    <mergeCell ref="A119:A122"/>
    <mergeCell ref="A133:A137"/>
    <mergeCell ref="A138:A142"/>
    <mergeCell ref="A143:A147"/>
    <mergeCell ref="A203:A207"/>
    <mergeCell ref="A193:A197"/>
    <mergeCell ref="C128:C131"/>
    <mergeCell ref="B100:B102"/>
    <mergeCell ref="C100:C102"/>
    <mergeCell ref="B104:B108"/>
    <mergeCell ref="C104:C108"/>
    <mergeCell ref="B203:B206"/>
    <mergeCell ref="C203:C206"/>
    <mergeCell ref="B110:B113"/>
    <mergeCell ref="C110:C113"/>
    <mergeCell ref="C115:C117"/>
    <mergeCell ref="B123:B126"/>
    <mergeCell ref="C123:C126"/>
    <mergeCell ref="B115:B117"/>
    <mergeCell ref="B119:B121"/>
    <mergeCell ref="C143:C146"/>
    <mergeCell ref="C138:C141"/>
    <mergeCell ref="C173:C176"/>
    <mergeCell ref="B178:B181"/>
    <mergeCell ref="C178:C181"/>
    <mergeCell ref="B254:D254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7:D237"/>
    <mergeCell ref="B238:D238"/>
    <mergeCell ref="C240:D240"/>
    <mergeCell ref="C251:D251"/>
    <mergeCell ref="C252:D252"/>
    <mergeCell ref="C253:D253"/>
    <mergeCell ref="C241:D241"/>
    <mergeCell ref="C244:D244"/>
    <mergeCell ref="C249:D249"/>
    <mergeCell ref="C247:D247"/>
    <mergeCell ref="C242:D242"/>
    <mergeCell ref="C250:D250"/>
    <mergeCell ref="C236:D236"/>
    <mergeCell ref="C245:D245"/>
    <mergeCell ref="C246:D246"/>
    <mergeCell ref="A8:G8"/>
    <mergeCell ref="A13:A70"/>
    <mergeCell ref="C20:C21"/>
    <mergeCell ref="C50:C54"/>
    <mergeCell ref="B13:B69"/>
    <mergeCell ref="C66:C68"/>
    <mergeCell ref="C13:C18"/>
    <mergeCell ref="C37:C42"/>
    <mergeCell ref="A104:A109"/>
    <mergeCell ref="C71:C72"/>
    <mergeCell ref="C58:C62"/>
    <mergeCell ref="C29:C35"/>
    <mergeCell ref="C44:C45"/>
    <mergeCell ref="A86:A87"/>
    <mergeCell ref="A88:A89"/>
    <mergeCell ref="A90:A91"/>
    <mergeCell ref="A92:A95"/>
    <mergeCell ref="A11:A12"/>
    <mergeCell ref="A74:A75"/>
    <mergeCell ref="A76:A77"/>
    <mergeCell ref="A78:A79"/>
    <mergeCell ref="A80:A81"/>
    <mergeCell ref="A82:A83"/>
    <mergeCell ref="C23:C27"/>
    <mergeCell ref="B92:B94"/>
    <mergeCell ref="C92:C94"/>
    <mergeCell ref="A128:A132"/>
    <mergeCell ref="B128:B131"/>
    <mergeCell ref="B138:B141"/>
    <mergeCell ref="B193:B196"/>
    <mergeCell ref="C193:C196"/>
    <mergeCell ref="B153:B156"/>
    <mergeCell ref="A148:A152"/>
    <mergeCell ref="C168:C171"/>
    <mergeCell ref="C183:C186"/>
    <mergeCell ref="B188:B191"/>
    <mergeCell ref="C188:C191"/>
    <mergeCell ref="B183:B186"/>
    <mergeCell ref="B173:B176"/>
    <mergeCell ref="B96:B98"/>
    <mergeCell ref="C96:C98"/>
    <mergeCell ref="C119:C121"/>
    <mergeCell ref="B133:B136"/>
    <mergeCell ref="C133:C136"/>
    <mergeCell ref="B143:B146"/>
    <mergeCell ref="B163:B166"/>
    <mergeCell ref="C163:C166"/>
    <mergeCell ref="C153:C156"/>
    <mergeCell ref="A163:A167"/>
    <mergeCell ref="A158:A162"/>
    <mergeCell ref="B158:B161"/>
    <mergeCell ref="C158:C161"/>
    <mergeCell ref="C248:D248"/>
    <mergeCell ref="A168:A172"/>
    <mergeCell ref="B168:B171"/>
    <mergeCell ref="A173:A177"/>
    <mergeCell ref="A178:A182"/>
    <mergeCell ref="A183:A187"/>
    <mergeCell ref="A198:A202"/>
    <mergeCell ref="B198:B201"/>
    <mergeCell ref="C198:C201"/>
    <mergeCell ref="C227:D227"/>
    <mergeCell ref="C226:D226"/>
    <mergeCell ref="A224:C224"/>
    <mergeCell ref="A212:A218"/>
    <mergeCell ref="C208:C210"/>
    <mergeCell ref="B208:B210"/>
    <mergeCell ref="A208:A211"/>
    <mergeCell ref="A219:A223"/>
    <mergeCell ref="C243:D243"/>
    <mergeCell ref="B219:B222"/>
    <mergeCell ref="C219:C222"/>
  </mergeCells>
  <conditionalFormatting sqref="E9 F237">
    <cfRule type="cellIs" dxfId="17" priority="38" stopIfTrue="1" operator="equal">
      <formula>0</formula>
    </cfRule>
  </conditionalFormatting>
  <conditionalFormatting sqref="E11 E13:E18 E74 E76 E78 E80 E82 E84 E86 E88 E90 E92:E94 E96 E100 E104 E106:E108 E110:E113 E115 E117 E133 E135:E136 E138:E139 E143 E145:E146 E148 E150:E151 E153 E155:E156 E158 E160:E161 E163 E165:E166 E168:E169 E173:E176 E178 E180:E181 E183 E185:E186 E188:E189 E198:E201 E203:E204 E208:E210 E212:E217 F241:F249 E241:E253">
    <cfRule type="cellIs" dxfId="16" priority="12" stopIfTrue="1" operator="equal">
      <formula>0</formula>
    </cfRule>
  </conditionalFormatting>
  <conditionalFormatting sqref="E11:E97 E99:E224 E9 F22 F28 F30 F38 F43 F46:F49 F57 F65 F73 F75 F77 F81 F83 F87 F89 F95 F99 F103 F109 F114 F118 F122 F127 F132 F137 F142 F167 F172 F177 F182 F187">
    <cfRule type="cellIs" dxfId="15" priority="25" stopIfTrue="1" operator="equal">
      <formula>0</formula>
    </cfRule>
  </conditionalFormatting>
  <conditionalFormatting sqref="E44">
    <cfRule type="cellIs" dxfId="14" priority="10" stopIfTrue="1" operator="equal">
      <formula>0</formula>
    </cfRule>
  </conditionalFormatting>
  <conditionalFormatting sqref="E62">
    <cfRule type="cellIs" dxfId="13" priority="9" stopIfTrue="1" operator="equal">
      <formula>0</formula>
    </cfRule>
  </conditionalFormatting>
  <conditionalFormatting sqref="E71:E72">
    <cfRule type="cellIs" dxfId="12" priority="2" stopIfTrue="1" operator="equal">
      <formula>0</formula>
    </cfRule>
  </conditionalFormatting>
  <conditionalFormatting sqref="E119 E121">
    <cfRule type="cellIs" dxfId="11" priority="6" stopIfTrue="1" operator="equal">
      <formula>0</formula>
    </cfRule>
  </conditionalFormatting>
  <conditionalFormatting sqref="E123 E125:E126">
    <cfRule type="cellIs" dxfId="10" priority="5" stopIfTrue="1" operator="equal">
      <formula>0</formula>
    </cfRule>
  </conditionalFormatting>
  <conditionalFormatting sqref="E128 E130:E131">
    <cfRule type="cellIs" dxfId="9" priority="4" stopIfTrue="1" operator="equal">
      <formula>0</formula>
    </cfRule>
  </conditionalFormatting>
  <conditionalFormatting sqref="E193:E194">
    <cfRule type="cellIs" dxfId="8" priority="3" stopIfTrue="1" operator="equal">
      <formula>0</formula>
    </cfRule>
  </conditionalFormatting>
  <conditionalFormatting sqref="E224:F224">
    <cfRule type="cellIs" dxfId="7" priority="11" stopIfTrue="1" operator="equal">
      <formula>0</formula>
    </cfRule>
  </conditionalFormatting>
  <conditionalFormatting sqref="E254:F254">
    <cfRule type="cellIs" dxfId="6" priority="7" stopIfTrue="1" operator="equal">
      <formula>0</formula>
    </cfRule>
  </conditionalFormatting>
  <conditionalFormatting sqref="F19:F20 F35:F36 F62:F63 F69:F70 F191:F192 F197 F223:F224">
    <cfRule type="cellIs" dxfId="5" priority="1" stopIfTrue="1" operator="equal">
      <formula>0</formula>
    </cfRule>
  </conditionalFormatting>
  <conditionalFormatting sqref="F218 F210">
    <cfRule type="cellIs" dxfId="4" priority="37" stopIfTrue="1" operator="equal">
      <formula>0</formula>
    </cfRule>
  </conditionalFormatting>
  <conditionalFormatting sqref="F218">
    <cfRule type="cellIs" dxfId="3" priority="36" stopIfTrue="1" operator="equal">
      <formula>0</formula>
    </cfRule>
  </conditionalFormatting>
  <conditionalFormatting sqref="F225">
    <cfRule type="cellIs" dxfId="2" priority="33" stopIfTrue="1" operator="equal">
      <formula>0</formula>
    </cfRule>
  </conditionalFormatting>
  <conditionalFormatting sqref="F227:F231 E227:E238 F233:F235 F238">
    <cfRule type="cellIs" dxfId="1" priority="8" stopIfTrue="1" operator="equal">
      <formula>0</formula>
    </cfRule>
  </conditionalFormatting>
  <conditionalFormatting sqref="F250">
    <cfRule type="cellIs" dxfId="0" priority="32" stopIfTrue="1" operator="equal">
      <formula>0</formula>
    </cfRule>
  </conditionalFormatting>
  <pageMargins left="0.7" right="0.7" top="0.75" bottom="0.75" header="0.3" footer="0.3"/>
  <pageSetup paperSize="9" scale="98" orientation="portrait" r:id="rId1"/>
  <rowBreaks count="1" manualBreakCount="1">
    <brk id="1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1 priedas</vt:lpstr>
      <vt:lpstr>2 priedas</vt:lpstr>
      <vt:lpstr>3 priedas</vt:lpstr>
      <vt:lpstr>'2 priedas'!Print_Area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Samalienė</dc:creator>
  <cp:lastModifiedBy>Edita Samalienė</cp:lastModifiedBy>
  <cp:lastPrinted>2026-09-15T11:41:19Z</cp:lastPrinted>
  <dcterms:created xsi:type="dcterms:W3CDTF">2025-03-26T13:26:14Z</dcterms:created>
  <dcterms:modified xsi:type="dcterms:W3CDTF">2026-09-15T11:43:19Z</dcterms:modified>
</cp:coreProperties>
</file>