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aupiklis.kretinga.lt\ruf$\ausra.adomaitiene\Desktop\Projektas 2027-08\"/>
    </mc:Choice>
  </mc:AlternateContent>
  <bookViews>
    <workbookView xWindow="0" yWindow="0" windowWidth="30720" windowHeight="13392"/>
  </bookViews>
  <sheets>
    <sheet name="įstaiga,programa,šaltinis" sheetId="8" r:id="rId1"/>
  </sheets>
  <definedNames>
    <definedName name="_xlnm._FilterDatabase" localSheetId="0" hidden="1">'įstaiga,programa,šaltinis'!#REF!</definedName>
    <definedName name="_xlnm.Print_Titles" localSheetId="0">'įstaiga,programa,šaltinis'!$10:$10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1" i="8" l="1"/>
  <c r="E242" i="8"/>
  <c r="E103" i="8"/>
  <c r="E57" i="8"/>
  <c r="E49" i="8"/>
  <c r="E245" i="8"/>
  <c r="E112" i="8"/>
  <c r="E99" i="8"/>
  <c r="E95" i="8"/>
  <c r="E243" i="8"/>
  <c r="E140" i="8" l="1"/>
  <c r="E135" i="8"/>
  <c r="E125" i="8"/>
  <c r="E246" i="8"/>
  <c r="E43" i="8" l="1"/>
  <c r="E68" i="8"/>
  <c r="E210" i="8"/>
  <c r="E216" i="8" s="1"/>
  <c r="E247" i="8"/>
  <c r="E58" i="8"/>
  <c r="E23" i="8"/>
  <c r="E19" i="8"/>
  <c r="E28" i="8" l="1"/>
  <c r="E146" i="8" l="1"/>
  <c r="E150" i="8" s="1"/>
  <c r="E201" i="8"/>
  <c r="E196" i="8"/>
  <c r="E191" i="8"/>
  <c r="E181" i="8"/>
  <c r="E176" i="8"/>
  <c r="E171" i="8"/>
  <c r="E166" i="8"/>
  <c r="E161" i="8"/>
  <c r="E156" i="8"/>
  <c r="E151" i="8"/>
  <c r="E155" i="8" s="1"/>
  <c r="E141" i="8"/>
  <c r="E145" i="8" s="1"/>
  <c r="E113" i="8"/>
  <c r="E130" i="8"/>
  <c r="E237" i="8" l="1"/>
  <c r="E203" i="8"/>
  <c r="E205" i="8" s="1"/>
  <c r="E198" i="8"/>
  <c r="E200" i="8" s="1"/>
  <c r="E193" i="8"/>
  <c r="E195" i="8" s="1"/>
  <c r="E190" i="8"/>
  <c r="E185" i="8"/>
  <c r="E180" i="8"/>
  <c r="E175" i="8"/>
  <c r="E170" i="8"/>
  <c r="E165" i="8"/>
  <c r="E158" i="8"/>
  <c r="E160" i="8" s="1"/>
  <c r="E219" i="8" l="1"/>
  <c r="E69" i="8" l="1"/>
  <c r="E87" i="8" l="1"/>
  <c r="E73" i="8"/>
  <c r="E114" i="8"/>
  <c r="E240" i="8"/>
  <c r="E249" i="8"/>
  <c r="E244" i="8"/>
  <c r="E105" i="8"/>
  <c r="E77" i="8"/>
  <c r="E233" i="8"/>
  <c r="E65" i="8"/>
  <c r="E232" i="8" s="1"/>
  <c r="E12" i="8"/>
  <c r="E83" i="8"/>
  <c r="E79" i="8"/>
  <c r="E85" i="8"/>
  <c r="E75" i="8"/>
  <c r="E89" i="8"/>
  <c r="E81" i="8"/>
  <c r="E91" i="8"/>
  <c r="E238" i="8" l="1"/>
  <c r="E223" i="8"/>
  <c r="E63" i="8"/>
  <c r="E46" i="8"/>
  <c r="E228" i="8" s="1"/>
  <c r="E225" i="8"/>
  <c r="E248" i="8"/>
  <c r="E209" i="8"/>
  <c r="E107" i="8"/>
  <c r="E22" i="8"/>
  <c r="E116" i="8"/>
  <c r="E120" i="8"/>
  <c r="E239" i="8"/>
  <c r="E227" i="8"/>
  <c r="E36" i="8"/>
  <c r="E226" i="8" s="1"/>
  <c r="E224" i="8" l="1"/>
  <c r="E70" i="8"/>
  <c r="E220" i="8" s="1"/>
  <c r="E229" i="8"/>
  <c r="E231" i="8"/>
  <c r="E250" i="8"/>
  <c r="E230" i="8"/>
  <c r="E234" i="8" l="1"/>
</calcChain>
</file>

<file path=xl/sharedStrings.xml><?xml version="1.0" encoding="utf-8"?>
<sst xmlns="http://schemas.openxmlformats.org/spreadsheetml/2006/main" count="405" uniqueCount="157">
  <si>
    <t>Pavadinimas</t>
  </si>
  <si>
    <t>B</t>
  </si>
  <si>
    <t>D</t>
  </si>
  <si>
    <t>K</t>
  </si>
  <si>
    <t>S</t>
  </si>
  <si>
    <t>IŠ VISO:</t>
  </si>
  <si>
    <t>Eil. Nr.</t>
  </si>
  <si>
    <t>Programa</t>
  </si>
  <si>
    <t>01</t>
  </si>
  <si>
    <t>02</t>
  </si>
  <si>
    <t>03</t>
  </si>
  <si>
    <t>04</t>
  </si>
  <si>
    <t>05</t>
  </si>
  <si>
    <t>06</t>
  </si>
  <si>
    <t>07</t>
  </si>
  <si>
    <t>Sveikatos apsaugos programa</t>
  </si>
  <si>
    <t>08</t>
  </si>
  <si>
    <t>09</t>
  </si>
  <si>
    <t xml:space="preserve">Asignavimų valdytojas </t>
  </si>
  <si>
    <t>Šaltinis</t>
  </si>
  <si>
    <t>Viso pagal programą:</t>
  </si>
  <si>
    <t xml:space="preserve">Viso pagal asignavimų valdytoją: </t>
  </si>
  <si>
    <t>1.</t>
  </si>
  <si>
    <t>2.</t>
  </si>
  <si>
    <t>Skolintos lėšos</t>
  </si>
  <si>
    <t>Valstybinėms (perduotoms savivaldybėms) funkcijoms atlikti skirtos lėšos</t>
  </si>
  <si>
    <t xml:space="preserve">Europos Sąjungos ir kitos finansinės paramos lėšos (Europos Sąjungos finansinės paramos lėšos) </t>
  </si>
  <si>
    <t>Aplinkos apsaugos rėmimo specialiosios programos lėšos</t>
  </si>
  <si>
    <t>Programos pavadinimas</t>
  </si>
  <si>
    <t>Suma, Eur</t>
  </si>
  <si>
    <t>Kretingos r. savivaldybės administracija</t>
  </si>
  <si>
    <t>Bendroji programa (01)</t>
  </si>
  <si>
    <t>Seniūnijų programa (02)</t>
  </si>
  <si>
    <t>Žemės ūkio programa (03)</t>
  </si>
  <si>
    <t xml:space="preserve">E </t>
  </si>
  <si>
    <t>Strateginio planavimo ir investicijų programa (04)</t>
  </si>
  <si>
    <t>P</t>
  </si>
  <si>
    <t>VB</t>
  </si>
  <si>
    <t>Vietinio ūkio ir turto valdymo programa (05)</t>
  </si>
  <si>
    <t>ZP</t>
  </si>
  <si>
    <t>F</t>
  </si>
  <si>
    <t>KPPP</t>
  </si>
  <si>
    <t>Sveikatos apsaugos programa (06)</t>
  </si>
  <si>
    <t>Kultūros programa (07)</t>
  </si>
  <si>
    <t>Švietimo programa (08)</t>
  </si>
  <si>
    <t>E</t>
  </si>
  <si>
    <t>Socialinės paramos programa (09)</t>
  </si>
  <si>
    <t>Kūno kultūros ir sporto programa (10)</t>
  </si>
  <si>
    <t>Architektūros ir teritorijų planavimo programa (11)</t>
  </si>
  <si>
    <t>Kretingos r. sav. administracijos Kretingos miesto seniūnija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</si>
  <si>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</si>
  <si>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</si>
  <si>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</si>
  <si>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</si>
  <si>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</si>
  <si>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</si>
  <si>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</si>
  <si>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</si>
  <si>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</si>
  <si>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</si>
  <si>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</si>
  <si>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</si>
  <si>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</si>
  <si>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Dienos veiklos centras</t>
  </si>
  <si>
    <t>Kretingos r. sav. Kretingos socialinių paslaugų centras</t>
  </si>
  <si>
    <t>Kretingos r. sav. kontrolės ir audito tarnyba</t>
  </si>
  <si>
    <t>Finansavimo šaltinis</t>
  </si>
  <si>
    <t>Kretingos r. sav. Jurgio Pabrėžos universitetinė gimnazija</t>
  </si>
  <si>
    <t>Kretingos r. sav. Marijono Daujoto progimnazija</t>
  </si>
  <si>
    <t>Kretingos r. sav. Simono Daukanto progimnazija</t>
  </si>
  <si>
    <t>Kretingos r. sav. Salantų gimnazija</t>
  </si>
  <si>
    <t>Kretingos r. sav. Darbėnų gimnazija</t>
  </si>
  <si>
    <t>Kretingos r. sav. Vydmantų gimnazija</t>
  </si>
  <si>
    <t>Kretingos r. sav. Kartenos mokykla-daugiafunkcis centras</t>
  </si>
  <si>
    <t>Kretingos r. sav. Jokūbavo Aleksandro Stulginskio mokykla-daugiafunkcis centras</t>
  </si>
  <si>
    <t>Kretingos r. sav. Kūlupėnų Motiejaus Valančiaus pagrindinė mokykla</t>
  </si>
  <si>
    <t>Kretingos r. sav. Kurmaičių pradinė mokykla</t>
  </si>
  <si>
    <t>Kretingos r. sav. Marijos Tiškevičiūtės mokykla</t>
  </si>
  <si>
    <t>Kretingos r. sav. lopšelis-darželis "Pasaka"</t>
  </si>
  <si>
    <t>Kretingos r. sav. lopšelis-darželis "Ąžuoliukas"</t>
  </si>
  <si>
    <t>Kretingos r. sav. lopšelis-darželis "Žilvitis"</t>
  </si>
  <si>
    <t>Kretingos r. sav. mokykla-darželis "Žibutė"</t>
  </si>
  <si>
    <t>Kretingos r. sav. Kretingos rajono švietimo centras</t>
  </si>
  <si>
    <t>Kretingos r. sav. Kretingos sporto mokykla</t>
  </si>
  <si>
    <t>Kretingos r. sav. Kretingos meno mokykla</t>
  </si>
  <si>
    <t>Kretingos r. sav. Salantų meno mokykla</t>
  </si>
  <si>
    <t>Bendroji programa</t>
  </si>
  <si>
    <t>Seniūnijų programa</t>
  </si>
  <si>
    <t>Žemės ūkio programa</t>
  </si>
  <si>
    <t>Strateginio planavimo ir investicijų programa</t>
  </si>
  <si>
    <t>Vietinio ūkio ir turto valdymo programa</t>
  </si>
  <si>
    <t>Kultūros programa</t>
  </si>
  <si>
    <t>Švietimo programa</t>
  </si>
  <si>
    <t>Socialinės paramos programa</t>
  </si>
  <si>
    <t>Kūno kultūros ir sporto programa</t>
  </si>
  <si>
    <t>Architektūros ir teritorijų planavimo programa</t>
  </si>
  <si>
    <t>Savarankiškoms funkcijoms atlikti (savivaldybės biudžeto lėšos)</t>
  </si>
  <si>
    <t>Įstaigos pajamos, skirtos veiklos išlaidoms</t>
  </si>
  <si>
    <t>Speciali tikslinė dotacija ugdymo reikmėms finansuoti</t>
  </si>
  <si>
    <t>Valstybės biudžeto dotacijos ir kitos lėšos</t>
  </si>
  <si>
    <t>Savarankiškoms funkcijoms atlikti (žemės pardavimo lėšos)</t>
  </si>
  <si>
    <t>BP</t>
  </si>
  <si>
    <t>Savarankiškoms funkcijoms atlikti (savivaldybės ilgalaikio turto pardavimo lėšos)</t>
  </si>
  <si>
    <t>Kretingos r. sav. Priešgaisrinė tarnyba</t>
  </si>
  <si>
    <t>SIP</t>
  </si>
  <si>
    <t>Viešoji įstaiga Pranciškonų gimnazija</t>
  </si>
  <si>
    <t>VA</t>
  </si>
  <si>
    <t>Infrastruktūros įmokos, skirtos inžinerinei infrastruktūrai finansuoti ir kompensacijoms mokėti</t>
  </si>
  <si>
    <t>Kelių priežiūros ir plėtros programos lėšos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</si>
  <si>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</si>
  <si>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</si>
  <si>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</si>
  <si>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</si>
  <si>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</si>
  <si>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</si>
  <si>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</si>
  <si>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</si>
  <si>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</si>
  <si>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</si>
  <si>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</si>
  <si>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</si>
  <si>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</si>
  <si>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</si>
  <si>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</si>
  <si>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</si>
  <si>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</si>
  <si>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</si>
  <si>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</si>
  <si>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</si>
  <si>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</si>
  <si>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</si>
  <si>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</si>
  <si>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</si>
  <si>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</si>
  <si>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</si>
  <si>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</si>
  <si>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</si>
  <si>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</si>
  <si>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</si>
  <si>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</si>
  <si>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</si>
  <si>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</si>
  <si>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</si>
  <si>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</si>
  <si>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</si>
  <si>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Valstybės biudžeto lėšos (administracija)</t>
  </si>
  <si>
    <t>2026 metų Kretingos rajono savivaldybės biudžeto asignavimų paskirstymas</t>
  </si>
  <si>
    <t>2026 m. asignavimai, eurais</t>
  </si>
  <si>
    <t>35.</t>
  </si>
  <si>
    <t>Kretingos r. sav. Kretingos rajono sporto centras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</si>
  <si>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</si>
  <si>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</si>
  <si>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</si>
  <si>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</si>
  <si>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3 priedas</t>
  </si>
  <si>
    <t xml:space="preserve">                                                                             2026 m. rugpjūčio    d. sprendimo Nr. T2-   redakcija)</t>
  </si>
  <si>
    <t>Klaiėdos E. Galvanausko profesinio mokymo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</si>
</sst>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11"/>
      <color rgb="FF3F3F76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CC99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28" applyNumberFormat="0" applyAlignment="0" applyProtection="0"/>
    <xf numFmtId="0" fontId="4" fillId="2" borderId="1" applyNumberFormat="0" applyAlignment="0" applyProtection="0"/>
    <xf numFmtId="0" fontId="3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4" xfId="1" applyFont="1" applyFill="1" applyBorder="1" applyAlignment="1" applyProtection="1">
      <alignment horizontal="left" vertical="center" wrapText="1"/>
    </xf>
    <xf numFmtId="0" fontId="1" fillId="0" borderId="31" xfId="1" applyFont="1" applyFill="1" applyBorder="1" applyAlignment="1" applyProtection="1">
      <alignment horizontal="left" vertical="center" wrapText="1"/>
    </xf>
    <xf numFmtId="0" fontId="1" fillId="0" borderId="24" xfId="1" applyFont="1" applyFill="1" applyBorder="1" applyAlignment="1" applyProtection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top" wrapText="1"/>
    </xf>
    <xf numFmtId="0" fontId="2" fillId="0" borderId="13" xfId="0" quotePrefix="1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top" wrapText="1"/>
    </xf>
    <xf numFmtId="3" fontId="2" fillId="0" borderId="14" xfId="0" applyNumberFormat="1" applyFont="1" applyBorder="1" applyAlignment="1">
      <alignment horizontal="center" vertical="top" wrapText="1"/>
    </xf>
    <xf numFmtId="3" fontId="2" fillId="0" borderId="35" xfId="0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center" vertical="center"/>
    </xf>
    <xf numFmtId="3" fontId="1" fillId="0" borderId="44" xfId="0" applyNumberFormat="1" applyFont="1" applyBorder="1" applyAlignment="1">
      <alignment horizontal="center" vertical="center"/>
    </xf>
    <xf numFmtId="0" fontId="2" fillId="0" borderId="37" xfId="1" applyFont="1" applyFill="1" applyBorder="1" applyAlignment="1" applyProtection="1">
      <alignment horizontal="left" vertical="center" wrapText="1"/>
    </xf>
    <xf numFmtId="0" fontId="1" fillId="0" borderId="42" xfId="1" applyFont="1" applyFill="1" applyBorder="1" applyAlignment="1" applyProtection="1">
      <alignment horizontal="left" vertical="center" wrapText="1"/>
    </xf>
    <xf numFmtId="0" fontId="1" fillId="0" borderId="37" xfId="1" applyFont="1" applyFill="1" applyBorder="1" applyAlignment="1" applyProtection="1">
      <alignment horizontal="center" vertical="center" wrapText="1"/>
    </xf>
    <xf numFmtId="3" fontId="1" fillId="0" borderId="42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1" applyFont="1" applyFill="1" applyBorder="1" applyAlignment="1" applyProtection="1">
      <alignment horizontal="left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2" fillId="0" borderId="12" xfId="1" applyFont="1" applyFill="1" applyBorder="1" applyAlignment="1" applyProtection="1">
      <alignment horizontal="center" vertical="center" wrapText="1"/>
    </xf>
    <xf numFmtId="3" fontId="2" fillId="0" borderId="41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3" fontId="2" fillId="0" borderId="42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29" xfId="3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left" vertical="center" wrapText="1"/>
    </xf>
    <xf numFmtId="0" fontId="2" fillId="0" borderId="39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1" applyFont="1" applyFill="1" applyBorder="1" applyAlignment="1" applyProtection="1">
      <alignment horizontal="left" vertical="center" wrapText="1"/>
    </xf>
    <xf numFmtId="0" fontId="2" fillId="0" borderId="9" xfId="1" applyFont="1" applyFill="1" applyBorder="1" applyAlignment="1" applyProtection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2" fillId="0" borderId="29" xfId="0" quotePrefix="1" applyFont="1" applyBorder="1" applyAlignment="1">
      <alignment horizontal="left" vertical="center" wrapText="1"/>
    </xf>
    <xf numFmtId="0" fontId="2" fillId="0" borderId="32" xfId="0" quotePrefix="1" applyFont="1" applyBorder="1" applyAlignment="1">
      <alignment horizontal="left" vertical="center" wrapText="1"/>
    </xf>
    <xf numFmtId="0" fontId="1" fillId="0" borderId="26" xfId="0" applyFont="1" applyBorder="1" applyAlignment="1">
      <alignment horizontal="right" vertical="center"/>
    </xf>
    <xf numFmtId="0" fontId="2" fillId="0" borderId="30" xfId="3" applyFont="1" applyBorder="1" applyAlignment="1">
      <alignment horizontal="left" vertical="top" wrapText="1"/>
    </xf>
    <xf numFmtId="0" fontId="2" fillId="0" borderId="22" xfId="3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4">
    <cellStyle name="Įprastas" xfId="0" builtinId="0"/>
    <cellStyle name="Įprastas 2" xfId="3"/>
    <cellStyle name="Įvestis" xfId="1" builtinId="20"/>
    <cellStyle name="Įvestis 2" xfId="2"/>
  </cellStyles>
  <dxfs count="12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0"/>
  <sheetViews>
    <sheetView tabSelected="1" topLeftCell="A3" zoomScaleNormal="100" workbookViewId="0">
      <selection activeCell="E189" sqref="E189"/>
    </sheetView>
  </sheetViews>
  <sheetFormatPr defaultColWidth="8.88671875" defaultRowHeight="12" x14ac:dyDescent="0.25"/>
  <cols>
    <col min="1" max="1" width="6.109375" style="2" customWidth="1"/>
    <col min="2" max="2" width="25.33203125" style="2" customWidth="1"/>
    <col min="3" max="3" width="31" style="2" customWidth="1"/>
    <col min="4" max="4" width="10.6640625" style="7" customWidth="1"/>
    <col min="5" max="5" width="18.6640625" style="2" customWidth="1"/>
    <col min="6" max="16384" width="8.88671875" style="2"/>
  </cols>
  <sheetData>
    <row r="1" spans="1:5" ht="13.8" x14ac:dyDescent="0.25">
      <c r="B1" s="69" t="s">
        <v>150</v>
      </c>
      <c r="C1" s="69"/>
      <c r="D1" s="69"/>
    </row>
    <row r="2" spans="1:5" ht="15.6" x14ac:dyDescent="0.3">
      <c r="B2" s="69" t="s">
        <v>151</v>
      </c>
      <c r="C2" s="70"/>
      <c r="D2" s="70"/>
    </row>
    <row r="3" spans="1:5" ht="15.6" x14ac:dyDescent="0.3">
      <c r="B3" s="69" t="s">
        <v>152</v>
      </c>
      <c r="C3" s="70"/>
      <c r="D3" s="70"/>
    </row>
    <row r="4" spans="1:5" ht="15.6" x14ac:dyDescent="0.3">
      <c r="B4" s="69" t="s">
        <v>154</v>
      </c>
      <c r="C4" s="70"/>
      <c r="D4" s="70"/>
      <c r="E4" s="68"/>
    </row>
    <row r="5" spans="1:5" ht="15.6" x14ac:dyDescent="0.3">
      <c r="B5" s="69" t="s">
        <v>153</v>
      </c>
      <c r="C5" s="70"/>
      <c r="D5" s="70"/>
      <c r="E5" s="68"/>
    </row>
    <row r="6" spans="1:5" ht="15.75" customHeight="1" x14ac:dyDescent="0.3">
      <c r="B6" s="69" t="s">
        <v>155</v>
      </c>
      <c r="C6" s="70"/>
      <c r="D6" s="70"/>
      <c r="E6" s="68"/>
    </row>
    <row r="7" spans="1:5" x14ac:dyDescent="0.25">
      <c r="B7" s="1"/>
      <c r="C7" s="1"/>
      <c r="D7" s="5"/>
      <c r="E7" s="1"/>
    </row>
    <row r="8" spans="1:5" ht="15.6" x14ac:dyDescent="0.25">
      <c r="A8" s="107" t="s">
        <v>146</v>
      </c>
      <c r="B8" s="107"/>
      <c r="C8" s="107"/>
      <c r="D8" s="107"/>
      <c r="E8" s="107"/>
    </row>
    <row r="9" spans="1:5" ht="12.6" thickBot="1" x14ac:dyDescent="0.3">
      <c r="B9" s="3"/>
      <c r="C9" s="3"/>
      <c r="D9" s="5"/>
      <c r="E9" s="1"/>
    </row>
    <row r="10" spans="1:5" ht="12.6" thickBot="1" x14ac:dyDescent="0.3">
      <c r="A10" s="10" t="s">
        <v>6</v>
      </c>
      <c r="B10" s="4" t="s">
        <v>18</v>
      </c>
      <c r="C10" s="4" t="s">
        <v>28</v>
      </c>
      <c r="D10" s="4" t="s">
        <v>19</v>
      </c>
      <c r="E10" s="9" t="s">
        <v>29</v>
      </c>
    </row>
    <row r="11" spans="1:5" ht="24" x14ac:dyDescent="0.25">
      <c r="A11" s="73" t="s">
        <v>22</v>
      </c>
      <c r="B11" s="28" t="s">
        <v>65</v>
      </c>
      <c r="C11" s="11" t="s">
        <v>31</v>
      </c>
      <c r="D11" s="8" t="s">
        <v>1</v>
      </c>
      <c r="E11" s="30">
        <v>124441</v>
      </c>
    </row>
    <row r="12" spans="1:5" ht="13.95" customHeight="1" thickBot="1" x14ac:dyDescent="0.3">
      <c r="A12" s="75"/>
      <c r="B12" s="21" t="s">
        <v>21</v>
      </c>
      <c r="C12" s="22"/>
      <c r="D12" s="23"/>
      <c r="E12" s="35">
        <f>SUBTOTAL(9,E11:E11)</f>
        <v>124441</v>
      </c>
    </row>
    <row r="13" spans="1:5" x14ac:dyDescent="0.25">
      <c r="A13" s="108" t="s">
        <v>23</v>
      </c>
      <c r="B13" s="82" t="s">
        <v>30</v>
      </c>
      <c r="C13" s="76" t="s">
        <v>31</v>
      </c>
      <c r="D13" s="8" t="s">
        <v>1</v>
      </c>
      <c r="E13" s="30">
        <v>7654326</v>
      </c>
    </row>
    <row r="14" spans="1:5" ht="12" customHeight="1" x14ac:dyDescent="0.25">
      <c r="A14" s="109"/>
      <c r="B14" s="83"/>
      <c r="C14" s="77"/>
      <c r="D14" s="6" t="s">
        <v>4</v>
      </c>
      <c r="E14" s="31">
        <v>99700</v>
      </c>
    </row>
    <row r="15" spans="1:5" ht="12" customHeight="1" x14ac:dyDescent="0.25">
      <c r="A15" s="109"/>
      <c r="B15" s="83"/>
      <c r="C15" s="77"/>
      <c r="D15" s="6" t="s">
        <v>2</v>
      </c>
      <c r="E15" s="31">
        <v>269719</v>
      </c>
    </row>
    <row r="16" spans="1:5" ht="12" customHeight="1" x14ac:dyDescent="0.25">
      <c r="A16" s="109"/>
      <c r="B16" s="83"/>
      <c r="C16" s="77"/>
      <c r="D16" s="6" t="s">
        <v>45</v>
      </c>
      <c r="E16" s="31">
        <v>25770</v>
      </c>
    </row>
    <row r="17" spans="1:5" ht="12" customHeight="1" x14ac:dyDescent="0.25">
      <c r="A17" s="109"/>
      <c r="B17" s="83"/>
      <c r="C17" s="77"/>
      <c r="D17" s="6" t="s">
        <v>106</v>
      </c>
      <c r="E17" s="31">
        <v>4550</v>
      </c>
    </row>
    <row r="18" spans="1:5" ht="12" customHeight="1" x14ac:dyDescent="0.25">
      <c r="A18" s="109"/>
      <c r="B18" s="83"/>
      <c r="C18" s="78"/>
      <c r="D18" s="6" t="s">
        <v>37</v>
      </c>
      <c r="E18" s="31">
        <v>24419</v>
      </c>
    </row>
    <row r="19" spans="1:5" ht="12" customHeight="1" x14ac:dyDescent="0.25">
      <c r="A19" s="109"/>
      <c r="B19" s="83"/>
      <c r="C19" s="25" t="s">
        <v>20</v>
      </c>
      <c r="D19" s="24"/>
      <c r="E19" s="34">
        <f>SUBTOTAL(9,E13:E18)</f>
        <v>8078484</v>
      </c>
    </row>
    <row r="20" spans="1:5" ht="12" customHeight="1" x14ac:dyDescent="0.25">
      <c r="A20" s="109"/>
      <c r="B20" s="83"/>
      <c r="C20" s="84" t="s">
        <v>32</v>
      </c>
      <c r="D20" s="6" t="s">
        <v>1</v>
      </c>
      <c r="E20" s="31">
        <v>1610000</v>
      </c>
    </row>
    <row r="21" spans="1:5" ht="12" customHeight="1" x14ac:dyDescent="0.25">
      <c r="A21" s="109"/>
      <c r="B21" s="83"/>
      <c r="C21" s="77"/>
      <c r="D21" s="6" t="s">
        <v>4</v>
      </c>
      <c r="E21" s="31">
        <v>241900</v>
      </c>
    </row>
    <row r="22" spans="1:5" ht="12" customHeight="1" x14ac:dyDescent="0.25">
      <c r="A22" s="109"/>
      <c r="B22" s="83"/>
      <c r="C22" s="25" t="s">
        <v>20</v>
      </c>
      <c r="D22" s="24"/>
      <c r="E22" s="34">
        <f>SUM(E20:E21)</f>
        <v>1851900</v>
      </c>
    </row>
    <row r="23" spans="1:5" ht="12" customHeight="1" x14ac:dyDescent="0.25">
      <c r="A23" s="109"/>
      <c r="B23" s="83"/>
      <c r="C23" s="84" t="s">
        <v>33</v>
      </c>
      <c r="D23" s="6" t="s">
        <v>1</v>
      </c>
      <c r="E23" s="31">
        <f>580000</f>
        <v>580000</v>
      </c>
    </row>
    <row r="24" spans="1:5" ht="12" customHeight="1" x14ac:dyDescent="0.25">
      <c r="A24" s="109"/>
      <c r="B24" s="83"/>
      <c r="C24" s="77"/>
      <c r="D24" s="6" t="s">
        <v>2</v>
      </c>
      <c r="E24" s="31">
        <v>463400</v>
      </c>
    </row>
    <row r="25" spans="1:5" ht="12" customHeight="1" x14ac:dyDescent="0.25">
      <c r="A25" s="109"/>
      <c r="B25" s="83"/>
      <c r="C25" s="77"/>
      <c r="D25" s="6" t="s">
        <v>45</v>
      </c>
      <c r="E25" s="31">
        <v>324000</v>
      </c>
    </row>
    <row r="26" spans="1:5" ht="12" customHeight="1" x14ac:dyDescent="0.25">
      <c r="A26" s="109"/>
      <c r="B26" s="83"/>
      <c r="C26" s="77"/>
      <c r="D26" s="6" t="s">
        <v>106</v>
      </c>
      <c r="E26" s="31">
        <v>44000</v>
      </c>
    </row>
    <row r="27" spans="1:5" ht="12" customHeight="1" x14ac:dyDescent="0.25">
      <c r="A27" s="109"/>
      <c r="B27" s="83"/>
      <c r="C27" s="78"/>
      <c r="D27" s="6" t="s">
        <v>37</v>
      </c>
      <c r="E27" s="31">
        <v>469268</v>
      </c>
    </row>
    <row r="28" spans="1:5" ht="12" customHeight="1" x14ac:dyDescent="0.25">
      <c r="A28" s="109"/>
      <c r="B28" s="83"/>
      <c r="C28" s="25" t="s">
        <v>20</v>
      </c>
      <c r="D28" s="24"/>
      <c r="E28" s="34">
        <f>SUBTOTAL(9,E23:E27)</f>
        <v>1880668</v>
      </c>
    </row>
    <row r="29" spans="1:5" ht="12" customHeight="1" x14ac:dyDescent="0.25">
      <c r="A29" s="109"/>
      <c r="B29" s="83"/>
      <c r="C29" s="80" t="s">
        <v>35</v>
      </c>
      <c r="D29" s="6" t="s">
        <v>1</v>
      </c>
      <c r="E29" s="31">
        <v>5675221</v>
      </c>
    </row>
    <row r="30" spans="1:5" ht="12" customHeight="1" x14ac:dyDescent="0.25">
      <c r="A30" s="109"/>
      <c r="B30" s="83"/>
      <c r="C30" s="81"/>
      <c r="D30" s="6" t="s">
        <v>36</v>
      </c>
      <c r="E30" s="31">
        <v>1227800</v>
      </c>
    </row>
    <row r="31" spans="1:5" ht="12" customHeight="1" x14ac:dyDescent="0.25">
      <c r="A31" s="109"/>
      <c r="B31" s="83"/>
      <c r="C31" s="81"/>
      <c r="D31" s="6" t="s">
        <v>104</v>
      </c>
      <c r="E31" s="31">
        <v>575000</v>
      </c>
    </row>
    <row r="32" spans="1:5" ht="12" customHeight="1" x14ac:dyDescent="0.25">
      <c r="A32" s="109"/>
      <c r="B32" s="83"/>
      <c r="C32" s="81"/>
      <c r="D32" s="6" t="s">
        <v>101</v>
      </c>
      <c r="E32" s="31">
        <v>474000</v>
      </c>
    </row>
    <row r="33" spans="1:5" ht="12" customHeight="1" x14ac:dyDescent="0.25">
      <c r="A33" s="109"/>
      <c r="B33" s="83"/>
      <c r="C33" s="81"/>
      <c r="D33" s="6" t="s">
        <v>106</v>
      </c>
      <c r="E33" s="31">
        <v>317304</v>
      </c>
    </row>
    <row r="34" spans="1:5" ht="12" customHeight="1" x14ac:dyDescent="0.25">
      <c r="A34" s="109"/>
      <c r="B34" s="83"/>
      <c r="C34" s="81"/>
      <c r="D34" s="6" t="s">
        <v>37</v>
      </c>
      <c r="E34" s="31">
        <v>845178</v>
      </c>
    </row>
    <row r="35" spans="1:5" ht="12" customHeight="1" x14ac:dyDescent="0.25">
      <c r="A35" s="109"/>
      <c r="B35" s="83"/>
      <c r="C35" s="81"/>
      <c r="D35" s="6" t="s">
        <v>34</v>
      </c>
      <c r="E35" s="31">
        <v>4439050</v>
      </c>
    </row>
    <row r="36" spans="1:5" ht="12" customHeight="1" x14ac:dyDescent="0.25">
      <c r="A36" s="109"/>
      <c r="B36" s="83"/>
      <c r="C36" s="25" t="s">
        <v>20</v>
      </c>
      <c r="D36" s="24"/>
      <c r="E36" s="34">
        <f t="shared" ref="E36" si="0">SUBTOTAL(9,E29:E35)</f>
        <v>13553553</v>
      </c>
    </row>
    <row r="37" spans="1:5" ht="12" customHeight="1" x14ac:dyDescent="0.25">
      <c r="A37" s="109"/>
      <c r="B37" s="83"/>
      <c r="C37" s="84" t="s">
        <v>38</v>
      </c>
      <c r="D37" s="6" t="s">
        <v>1</v>
      </c>
      <c r="E37" s="31">
        <v>9580300</v>
      </c>
    </row>
    <row r="38" spans="1:5" ht="12" customHeight="1" x14ac:dyDescent="0.25">
      <c r="A38" s="109"/>
      <c r="B38" s="83"/>
      <c r="C38" s="77"/>
      <c r="D38" s="6" t="s">
        <v>39</v>
      </c>
      <c r="E38" s="31">
        <v>74300</v>
      </c>
    </row>
    <row r="39" spans="1:5" ht="12" customHeight="1" x14ac:dyDescent="0.25">
      <c r="A39" s="109"/>
      <c r="B39" s="83"/>
      <c r="C39" s="77"/>
      <c r="D39" s="6" t="s">
        <v>40</v>
      </c>
      <c r="E39" s="31">
        <v>280364</v>
      </c>
    </row>
    <row r="40" spans="1:5" ht="12" customHeight="1" x14ac:dyDescent="0.25">
      <c r="A40" s="109"/>
      <c r="B40" s="83"/>
      <c r="C40" s="77"/>
      <c r="D40" s="6" t="s">
        <v>41</v>
      </c>
      <c r="E40" s="31">
        <v>2531200</v>
      </c>
    </row>
    <row r="41" spans="1:5" ht="12" customHeight="1" x14ac:dyDescent="0.25">
      <c r="A41" s="109"/>
      <c r="B41" s="83"/>
      <c r="C41" s="77"/>
      <c r="D41" s="6" t="s">
        <v>45</v>
      </c>
      <c r="E41" s="31">
        <v>54000</v>
      </c>
    </row>
    <row r="42" spans="1:5" ht="12" customHeight="1" x14ac:dyDescent="0.25">
      <c r="A42" s="109"/>
      <c r="B42" s="83"/>
      <c r="C42" s="78"/>
      <c r="D42" s="6" t="s">
        <v>106</v>
      </c>
      <c r="E42" s="31">
        <v>11400</v>
      </c>
    </row>
    <row r="43" spans="1:5" ht="12" customHeight="1" x14ac:dyDescent="0.25">
      <c r="A43" s="109"/>
      <c r="B43" s="83"/>
      <c r="C43" s="25" t="s">
        <v>20</v>
      </c>
      <c r="D43" s="24"/>
      <c r="E43" s="34">
        <f>SUBTOTAL(9,E37:E42)</f>
        <v>12531564</v>
      </c>
    </row>
    <row r="44" spans="1:5" ht="12" customHeight="1" x14ac:dyDescent="0.25">
      <c r="A44" s="109"/>
      <c r="B44" s="83"/>
      <c r="C44" s="84" t="s">
        <v>42</v>
      </c>
      <c r="D44" s="6" t="s">
        <v>1</v>
      </c>
      <c r="E44" s="31">
        <v>300734</v>
      </c>
    </row>
    <row r="45" spans="1:5" ht="12" customHeight="1" x14ac:dyDescent="0.25">
      <c r="A45" s="109"/>
      <c r="B45" s="83"/>
      <c r="C45" s="78"/>
      <c r="D45" s="6" t="s">
        <v>40</v>
      </c>
      <c r="E45" s="31">
        <v>49566</v>
      </c>
    </row>
    <row r="46" spans="1:5" ht="12" customHeight="1" x14ac:dyDescent="0.25">
      <c r="A46" s="109"/>
      <c r="B46" s="83"/>
      <c r="C46" s="25" t="s">
        <v>20</v>
      </c>
      <c r="D46" s="24"/>
      <c r="E46" s="34">
        <f>SUBTOTAL(9,E44:E45)</f>
        <v>350300</v>
      </c>
    </row>
    <row r="47" spans="1:5" ht="12" customHeight="1" x14ac:dyDescent="0.25">
      <c r="A47" s="109"/>
      <c r="B47" s="83"/>
      <c r="C47" s="84" t="s">
        <v>43</v>
      </c>
      <c r="D47" s="6" t="s">
        <v>1</v>
      </c>
      <c r="E47" s="31">
        <v>567000</v>
      </c>
    </row>
    <row r="48" spans="1:5" ht="12" customHeight="1" x14ac:dyDescent="0.25">
      <c r="A48" s="109"/>
      <c r="B48" s="83"/>
      <c r="C48" s="78"/>
      <c r="D48" s="6" t="s">
        <v>37</v>
      </c>
      <c r="E48" s="31">
        <v>21200</v>
      </c>
    </row>
    <row r="49" spans="1:5" ht="12" customHeight="1" x14ac:dyDescent="0.25">
      <c r="A49" s="109"/>
      <c r="B49" s="83"/>
      <c r="C49" s="25" t="s">
        <v>20</v>
      </c>
      <c r="D49" s="24"/>
      <c r="E49" s="34">
        <f>E47+E48</f>
        <v>588200</v>
      </c>
    </row>
    <row r="50" spans="1:5" ht="12" customHeight="1" x14ac:dyDescent="0.25">
      <c r="A50" s="109"/>
      <c r="B50" s="83"/>
      <c r="C50" s="80" t="s">
        <v>44</v>
      </c>
      <c r="D50" s="6" t="s">
        <v>1</v>
      </c>
      <c r="E50" s="31">
        <v>1133316</v>
      </c>
    </row>
    <row r="51" spans="1:5" ht="12" customHeight="1" x14ac:dyDescent="0.25">
      <c r="A51" s="109"/>
      <c r="B51" s="83"/>
      <c r="C51" s="81"/>
      <c r="D51" s="6" t="s">
        <v>3</v>
      </c>
      <c r="E51" s="31">
        <v>627727</v>
      </c>
    </row>
    <row r="52" spans="1:5" ht="12" customHeight="1" x14ac:dyDescent="0.25">
      <c r="A52" s="109"/>
      <c r="B52" s="83"/>
      <c r="C52" s="81"/>
      <c r="D52" s="6" t="s">
        <v>106</v>
      </c>
      <c r="E52" s="31">
        <v>256822</v>
      </c>
    </row>
    <row r="53" spans="1:5" ht="12" customHeight="1" x14ac:dyDescent="0.25">
      <c r="A53" s="109"/>
      <c r="B53" s="83"/>
      <c r="C53" s="81"/>
      <c r="D53" s="6" t="s">
        <v>37</v>
      </c>
      <c r="E53" s="31">
        <v>360338</v>
      </c>
    </row>
    <row r="54" spans="1:5" ht="12" customHeight="1" x14ac:dyDescent="0.25">
      <c r="A54" s="109"/>
      <c r="B54" s="83"/>
      <c r="C54" s="81"/>
      <c r="D54" s="6" t="s">
        <v>45</v>
      </c>
      <c r="E54" s="31">
        <v>166659</v>
      </c>
    </row>
    <row r="55" spans="1:5" ht="12" customHeight="1" x14ac:dyDescent="0.25">
      <c r="A55" s="109"/>
      <c r="B55" s="83"/>
      <c r="C55" s="20" t="s">
        <v>105</v>
      </c>
      <c r="D55" s="48" t="s">
        <v>3</v>
      </c>
      <c r="E55" s="61">
        <v>3388545</v>
      </c>
    </row>
    <row r="56" spans="1:5" ht="24" x14ac:dyDescent="0.25">
      <c r="A56" s="109"/>
      <c r="B56" s="83"/>
      <c r="C56" s="72" t="s">
        <v>156</v>
      </c>
      <c r="D56" s="71" t="s">
        <v>3</v>
      </c>
      <c r="E56" s="61">
        <v>611</v>
      </c>
    </row>
    <row r="57" spans="1:5" ht="12" customHeight="1" x14ac:dyDescent="0.25">
      <c r="A57" s="109"/>
      <c r="B57" s="83"/>
      <c r="C57" s="25" t="s">
        <v>20</v>
      </c>
      <c r="D57" s="24"/>
      <c r="E57" s="34">
        <f>E50+E51+E52+E53+E54+E55+E56</f>
        <v>5934018</v>
      </c>
    </row>
    <row r="58" spans="1:5" ht="12" customHeight="1" x14ac:dyDescent="0.25">
      <c r="A58" s="109"/>
      <c r="B58" s="83"/>
      <c r="C58" s="80" t="s">
        <v>46</v>
      </c>
      <c r="D58" s="6" t="s">
        <v>1</v>
      </c>
      <c r="E58" s="31">
        <f>3023000</f>
        <v>3023000</v>
      </c>
    </row>
    <row r="59" spans="1:5" ht="12" customHeight="1" x14ac:dyDescent="0.25">
      <c r="A59" s="109"/>
      <c r="B59" s="83"/>
      <c r="C59" s="81"/>
      <c r="D59" s="6" t="s">
        <v>2</v>
      </c>
      <c r="E59" s="31">
        <v>2692300</v>
      </c>
    </row>
    <row r="60" spans="1:5" ht="12" customHeight="1" x14ac:dyDescent="0.25">
      <c r="A60" s="109"/>
      <c r="B60" s="83"/>
      <c r="C60" s="81"/>
      <c r="D60" s="6" t="s">
        <v>106</v>
      </c>
      <c r="E60" s="31">
        <v>1600</v>
      </c>
    </row>
    <row r="61" spans="1:5" ht="12" customHeight="1" x14ac:dyDescent="0.25">
      <c r="A61" s="109"/>
      <c r="B61" s="83"/>
      <c r="C61" s="81"/>
      <c r="D61" s="6" t="s">
        <v>37</v>
      </c>
      <c r="E61" s="31">
        <v>313308</v>
      </c>
    </row>
    <row r="62" spans="1:5" ht="12" customHeight="1" x14ac:dyDescent="0.25">
      <c r="A62" s="109"/>
      <c r="B62" s="83"/>
      <c r="C62" s="81"/>
      <c r="D62" s="6" t="s">
        <v>45</v>
      </c>
      <c r="E62" s="31">
        <v>14400</v>
      </c>
    </row>
    <row r="63" spans="1:5" ht="12" customHeight="1" x14ac:dyDescent="0.25">
      <c r="A63" s="109"/>
      <c r="B63" s="83"/>
      <c r="C63" s="25" t="s">
        <v>20</v>
      </c>
      <c r="D63" s="24"/>
      <c r="E63" s="34">
        <f>SUBTOTAL(9,E58:E62)</f>
        <v>6044608</v>
      </c>
    </row>
    <row r="64" spans="1:5" ht="12" customHeight="1" x14ac:dyDescent="0.25">
      <c r="A64" s="109"/>
      <c r="B64" s="83"/>
      <c r="C64" s="12" t="s">
        <v>47</v>
      </c>
      <c r="D64" s="6" t="s">
        <v>1</v>
      </c>
      <c r="E64" s="31">
        <v>818500</v>
      </c>
    </row>
    <row r="65" spans="1:5" ht="12" customHeight="1" x14ac:dyDescent="0.25">
      <c r="A65" s="109"/>
      <c r="B65" s="83"/>
      <c r="C65" s="25" t="s">
        <v>20</v>
      </c>
      <c r="D65" s="6"/>
      <c r="E65" s="34">
        <f>SUBTOTAL(9,E64:E64)</f>
        <v>818500</v>
      </c>
    </row>
    <row r="66" spans="1:5" ht="12" customHeight="1" x14ac:dyDescent="0.25">
      <c r="A66" s="109"/>
      <c r="B66" s="83"/>
      <c r="C66" s="84" t="s">
        <v>48</v>
      </c>
      <c r="D66" s="6" t="s">
        <v>1</v>
      </c>
      <c r="E66" s="31">
        <v>175000</v>
      </c>
    </row>
    <row r="67" spans="1:5" ht="12" customHeight="1" x14ac:dyDescent="0.25">
      <c r="A67" s="109"/>
      <c r="B67" s="83"/>
      <c r="C67" s="77"/>
      <c r="D67" s="6" t="s">
        <v>39</v>
      </c>
      <c r="E67" s="31">
        <v>75000</v>
      </c>
    </row>
    <row r="68" spans="1:5" ht="12" customHeight="1" x14ac:dyDescent="0.25">
      <c r="A68" s="109"/>
      <c r="B68" s="83"/>
      <c r="C68" s="77"/>
      <c r="D68" s="6" t="s">
        <v>2</v>
      </c>
      <c r="E68" s="31">
        <f>98328</f>
        <v>98328</v>
      </c>
    </row>
    <row r="69" spans="1:5" ht="12" customHeight="1" x14ac:dyDescent="0.25">
      <c r="A69" s="109"/>
      <c r="B69" s="83"/>
      <c r="C69" s="25" t="s">
        <v>20</v>
      </c>
      <c r="D69" s="24"/>
      <c r="E69" s="34">
        <f>SUBTOTAL(9,E66:E68)</f>
        <v>348328</v>
      </c>
    </row>
    <row r="70" spans="1:5" ht="12.6" thickBot="1" x14ac:dyDescent="0.3">
      <c r="A70" s="110"/>
      <c r="B70" s="21" t="s">
        <v>21</v>
      </c>
      <c r="C70" s="22"/>
      <c r="D70" s="23"/>
      <c r="E70" s="35">
        <f>E19+E22+E28+E36+E43+E46+E49+E57+E63+E65+E69</f>
        <v>51980123</v>
      </c>
    </row>
    <row r="71" spans="1:5" x14ac:dyDescent="0.25">
      <c r="A71" s="73" t="s">
        <v>109</v>
      </c>
      <c r="B71" s="76" t="s">
        <v>103</v>
      </c>
      <c r="C71" s="76" t="s">
        <v>31</v>
      </c>
      <c r="D71" s="8" t="s">
        <v>1</v>
      </c>
      <c r="E71" s="30">
        <v>59035</v>
      </c>
    </row>
    <row r="72" spans="1:5" x14ac:dyDescent="0.25">
      <c r="A72" s="74"/>
      <c r="B72" s="78"/>
      <c r="C72" s="78"/>
      <c r="D72" s="29" t="s">
        <v>2</v>
      </c>
      <c r="E72" s="32">
        <v>742500</v>
      </c>
    </row>
    <row r="73" spans="1:5" ht="13.95" customHeight="1" thickBot="1" x14ac:dyDescent="0.3">
      <c r="A73" s="75"/>
      <c r="B73" s="21" t="s">
        <v>21</v>
      </c>
      <c r="C73" s="22"/>
      <c r="D73" s="23"/>
      <c r="E73" s="35">
        <f>SUBTOTAL(9,E71:E72)</f>
        <v>801535</v>
      </c>
    </row>
    <row r="74" spans="1:5" ht="24" x14ac:dyDescent="0.25">
      <c r="A74" s="73" t="s">
        <v>110</v>
      </c>
      <c r="B74" s="27" t="s">
        <v>50</v>
      </c>
      <c r="C74" s="26" t="s">
        <v>32</v>
      </c>
      <c r="D74" s="8" t="s">
        <v>1</v>
      </c>
      <c r="E74" s="30">
        <v>304903</v>
      </c>
    </row>
    <row r="75" spans="1:5" ht="13.95" customHeight="1" thickBot="1" x14ac:dyDescent="0.3">
      <c r="A75" s="75"/>
      <c r="B75" s="21" t="s">
        <v>21</v>
      </c>
      <c r="C75" s="22"/>
      <c r="D75" s="23"/>
      <c r="E75" s="35">
        <f>SUBTOTAL(9,E74:E74)</f>
        <v>304903</v>
      </c>
    </row>
    <row r="76" spans="1:5" ht="24" x14ac:dyDescent="0.25">
      <c r="A76" s="73" t="s">
        <v>111</v>
      </c>
      <c r="B76" s="28" t="s">
        <v>51</v>
      </c>
      <c r="C76" s="26" t="s">
        <v>32</v>
      </c>
      <c r="D76" s="8" t="s">
        <v>1</v>
      </c>
      <c r="E76" s="30">
        <v>166129</v>
      </c>
    </row>
    <row r="77" spans="1:5" ht="13.95" customHeight="1" thickBot="1" x14ac:dyDescent="0.3">
      <c r="A77" s="75"/>
      <c r="B77" s="21" t="s">
        <v>21</v>
      </c>
      <c r="C77" s="22"/>
      <c r="D77" s="23"/>
      <c r="E77" s="35">
        <f>SUBTOTAL(9,E76:E76)</f>
        <v>166129</v>
      </c>
    </row>
    <row r="78" spans="1:5" ht="24" x14ac:dyDescent="0.25">
      <c r="A78" s="73" t="s">
        <v>112</v>
      </c>
      <c r="B78" s="28" t="s">
        <v>52</v>
      </c>
      <c r="C78" s="26" t="s">
        <v>32</v>
      </c>
      <c r="D78" s="8" t="s">
        <v>1</v>
      </c>
      <c r="E78" s="30">
        <v>182389</v>
      </c>
    </row>
    <row r="79" spans="1:5" ht="13.95" customHeight="1" thickBot="1" x14ac:dyDescent="0.3">
      <c r="A79" s="75"/>
      <c r="B79" s="21" t="s">
        <v>21</v>
      </c>
      <c r="C79" s="22"/>
      <c r="D79" s="23"/>
      <c r="E79" s="35">
        <f>SUBTOTAL(9,E78:E78)</f>
        <v>182389</v>
      </c>
    </row>
    <row r="80" spans="1:5" ht="24" x14ac:dyDescent="0.25">
      <c r="A80" s="73" t="s">
        <v>113</v>
      </c>
      <c r="B80" s="26" t="s">
        <v>49</v>
      </c>
      <c r="C80" s="26" t="s">
        <v>32</v>
      </c>
      <c r="D80" s="8" t="s">
        <v>1</v>
      </c>
      <c r="E80" s="30">
        <v>1694444</v>
      </c>
    </row>
    <row r="81" spans="1:8" ht="13.95" customHeight="1" thickBot="1" x14ac:dyDescent="0.3">
      <c r="A81" s="75"/>
      <c r="B81" s="21" t="s">
        <v>21</v>
      </c>
      <c r="C81" s="22"/>
      <c r="D81" s="23"/>
      <c r="E81" s="35">
        <f>SUBTOTAL(9,E80:E80)</f>
        <v>1694444</v>
      </c>
    </row>
    <row r="82" spans="1:8" ht="24" x14ac:dyDescent="0.25">
      <c r="A82" s="73" t="s">
        <v>114</v>
      </c>
      <c r="B82" s="28" t="s">
        <v>53</v>
      </c>
      <c r="C82" s="26" t="s">
        <v>32</v>
      </c>
      <c r="D82" s="8" t="s">
        <v>1</v>
      </c>
      <c r="E82" s="30">
        <v>206176</v>
      </c>
    </row>
    <row r="83" spans="1:8" ht="13.95" customHeight="1" thickBot="1" x14ac:dyDescent="0.3">
      <c r="A83" s="75"/>
      <c r="B83" s="21" t="s">
        <v>21</v>
      </c>
      <c r="C83" s="22"/>
      <c r="D83" s="23"/>
      <c r="E83" s="35">
        <f>SUBTOTAL(9,E82:E82)</f>
        <v>206176</v>
      </c>
    </row>
    <row r="84" spans="1:8" ht="24" x14ac:dyDescent="0.25">
      <c r="A84" s="73" t="s">
        <v>115</v>
      </c>
      <c r="B84" s="28" t="s">
        <v>54</v>
      </c>
      <c r="C84" s="26" t="s">
        <v>32</v>
      </c>
      <c r="D84" s="8" t="s">
        <v>1</v>
      </c>
      <c r="E84" s="30">
        <v>142332</v>
      </c>
    </row>
    <row r="85" spans="1:8" ht="13.95" customHeight="1" thickBot="1" x14ac:dyDescent="0.3">
      <c r="A85" s="75"/>
      <c r="B85" s="21" t="s">
        <v>21</v>
      </c>
      <c r="C85" s="22"/>
      <c r="D85" s="23"/>
      <c r="E85" s="35">
        <f>SUBTOTAL(9,E84:E84)</f>
        <v>142332</v>
      </c>
    </row>
    <row r="86" spans="1:8" ht="24" x14ac:dyDescent="0.25">
      <c r="A86" s="73" t="s">
        <v>116</v>
      </c>
      <c r="B86" s="28" t="s">
        <v>55</v>
      </c>
      <c r="C86" s="26" t="s">
        <v>32</v>
      </c>
      <c r="D86" s="8" t="s">
        <v>1</v>
      </c>
      <c r="E86" s="30">
        <v>283625</v>
      </c>
    </row>
    <row r="87" spans="1:8" ht="13.95" customHeight="1" thickBot="1" x14ac:dyDescent="0.3">
      <c r="A87" s="75"/>
      <c r="B87" s="21" t="s">
        <v>21</v>
      </c>
      <c r="C87" s="22"/>
      <c r="D87" s="23"/>
      <c r="E87" s="35">
        <f>SUBTOTAL(9,E86:E86)</f>
        <v>283625</v>
      </c>
    </row>
    <row r="88" spans="1:8" ht="24" x14ac:dyDescent="0.25">
      <c r="A88" s="73" t="s">
        <v>117</v>
      </c>
      <c r="B88" s="28" t="s">
        <v>56</v>
      </c>
      <c r="C88" s="26" t="s">
        <v>32</v>
      </c>
      <c r="D88" s="8" t="s">
        <v>1</v>
      </c>
      <c r="E88" s="30">
        <v>148626</v>
      </c>
    </row>
    <row r="89" spans="1:8" ht="13.95" customHeight="1" thickBot="1" x14ac:dyDescent="0.3">
      <c r="A89" s="75"/>
      <c r="B89" s="21" t="s">
        <v>21</v>
      </c>
      <c r="C89" s="22"/>
      <c r="D89" s="23"/>
      <c r="E89" s="35">
        <f>SUBTOTAL(9,E88:E88)</f>
        <v>148626</v>
      </c>
    </row>
    <row r="90" spans="1:8" ht="24" x14ac:dyDescent="0.25">
      <c r="A90" s="73" t="s">
        <v>118</v>
      </c>
      <c r="B90" s="28" t="s">
        <v>57</v>
      </c>
      <c r="C90" s="26" t="s">
        <v>32</v>
      </c>
      <c r="D90" s="8" t="s">
        <v>1</v>
      </c>
      <c r="E90" s="30">
        <v>212533</v>
      </c>
    </row>
    <row r="91" spans="1:8" ht="13.95" customHeight="1" thickBot="1" x14ac:dyDescent="0.3">
      <c r="A91" s="75"/>
      <c r="B91" s="21" t="s">
        <v>21</v>
      </c>
      <c r="C91" s="22"/>
      <c r="D91" s="23"/>
      <c r="E91" s="35">
        <f>SUBTOTAL(9,E90:E90)</f>
        <v>212533</v>
      </c>
      <c r="H91" s="63"/>
    </row>
    <row r="92" spans="1:8" ht="12" customHeight="1" x14ac:dyDescent="0.25">
      <c r="A92" s="73" t="s">
        <v>119</v>
      </c>
      <c r="B92" s="76" t="s">
        <v>58</v>
      </c>
      <c r="C92" s="76" t="s">
        <v>42</v>
      </c>
      <c r="D92" s="8" t="s">
        <v>1</v>
      </c>
      <c r="E92" s="30">
        <v>29411</v>
      </c>
    </row>
    <row r="93" spans="1:8" ht="12" customHeight="1" x14ac:dyDescent="0.25">
      <c r="A93" s="74"/>
      <c r="B93" s="77"/>
      <c r="C93" s="77"/>
      <c r="D93" s="6" t="s">
        <v>2</v>
      </c>
      <c r="E93" s="31">
        <v>489770</v>
      </c>
    </row>
    <row r="94" spans="1:8" ht="12" customHeight="1" x14ac:dyDescent="0.25">
      <c r="A94" s="74"/>
      <c r="B94" s="78"/>
      <c r="C94" s="78"/>
      <c r="D94" s="6" t="s">
        <v>37</v>
      </c>
      <c r="E94" s="66">
        <v>38306</v>
      </c>
    </row>
    <row r="95" spans="1:8" ht="13.95" customHeight="1" thickBot="1" x14ac:dyDescent="0.3">
      <c r="A95" s="75"/>
      <c r="B95" s="21" t="s">
        <v>21</v>
      </c>
      <c r="C95" s="22"/>
      <c r="D95" s="23"/>
      <c r="E95" s="35">
        <f>SUBTOTAL(9,E92:E94)</f>
        <v>557487</v>
      </c>
    </row>
    <row r="96" spans="1:8" ht="12" customHeight="1" x14ac:dyDescent="0.25">
      <c r="A96" s="73" t="s">
        <v>120</v>
      </c>
      <c r="B96" s="76" t="s">
        <v>59</v>
      </c>
      <c r="C96" s="76" t="s">
        <v>43</v>
      </c>
      <c r="D96" s="8" t="s">
        <v>1</v>
      </c>
      <c r="E96" s="30">
        <v>1693456</v>
      </c>
    </row>
    <row r="97" spans="1:9" ht="12" customHeight="1" x14ac:dyDescent="0.25">
      <c r="A97" s="74"/>
      <c r="B97" s="77"/>
      <c r="C97" s="77"/>
      <c r="D97" s="24" t="s">
        <v>4</v>
      </c>
      <c r="E97" s="33">
        <v>112200</v>
      </c>
    </row>
    <row r="98" spans="1:9" ht="12" customHeight="1" x14ac:dyDescent="0.25">
      <c r="A98" s="74"/>
      <c r="B98" s="78"/>
      <c r="C98" s="78"/>
      <c r="D98" s="6" t="s">
        <v>37</v>
      </c>
      <c r="E98" s="49">
        <v>44500</v>
      </c>
    </row>
    <row r="99" spans="1:9" ht="13.2" customHeight="1" thickBot="1" x14ac:dyDescent="0.3">
      <c r="A99" s="75"/>
      <c r="B99" s="21" t="s">
        <v>21</v>
      </c>
      <c r="C99" s="22"/>
      <c r="D99" s="23"/>
      <c r="E99" s="35">
        <f>SUBTOTAL(9,E96:E98)</f>
        <v>1850156</v>
      </c>
    </row>
    <row r="100" spans="1:9" ht="12" customHeight="1" x14ac:dyDescent="0.25">
      <c r="A100" s="73" t="s">
        <v>121</v>
      </c>
      <c r="B100" s="76" t="s">
        <v>60</v>
      </c>
      <c r="C100" s="76" t="s">
        <v>43</v>
      </c>
      <c r="D100" s="8" t="s">
        <v>1</v>
      </c>
      <c r="E100" s="30">
        <v>396287</v>
      </c>
    </row>
    <row r="101" spans="1:9" ht="12" customHeight="1" x14ac:dyDescent="0.25">
      <c r="A101" s="74"/>
      <c r="B101" s="77"/>
      <c r="C101" s="77"/>
      <c r="D101" s="24" t="s">
        <v>4</v>
      </c>
      <c r="E101" s="33">
        <v>27900</v>
      </c>
    </row>
    <row r="102" spans="1:9" ht="12" customHeight="1" x14ac:dyDescent="0.25">
      <c r="A102" s="74"/>
      <c r="B102" s="78"/>
      <c r="C102" s="78"/>
      <c r="D102" s="6" t="s">
        <v>37</v>
      </c>
      <c r="E102" s="49">
        <v>14540</v>
      </c>
    </row>
    <row r="103" spans="1:9" ht="13.95" customHeight="1" thickBot="1" x14ac:dyDescent="0.3">
      <c r="A103" s="75"/>
      <c r="B103" s="21" t="s">
        <v>21</v>
      </c>
      <c r="C103" s="22"/>
      <c r="D103" s="23"/>
      <c r="E103" s="35">
        <f>SUBTOTAL(9,E100:E102)</f>
        <v>438727</v>
      </c>
    </row>
    <row r="104" spans="1:9" x14ac:dyDescent="0.25">
      <c r="A104" s="73" t="s">
        <v>122</v>
      </c>
      <c r="B104" s="76" t="s">
        <v>61</v>
      </c>
      <c r="C104" s="76" t="s">
        <v>43</v>
      </c>
      <c r="D104" s="8" t="s">
        <v>1</v>
      </c>
      <c r="E104" s="30">
        <v>1475527</v>
      </c>
    </row>
    <row r="105" spans="1:9" ht="12" customHeight="1" x14ac:dyDescent="0.25">
      <c r="A105" s="74"/>
      <c r="B105" s="77"/>
      <c r="C105" s="77"/>
      <c r="D105" s="24" t="s">
        <v>4</v>
      </c>
      <c r="E105" s="33">
        <f>19000</f>
        <v>19000</v>
      </c>
    </row>
    <row r="106" spans="1:9" ht="12" customHeight="1" x14ac:dyDescent="0.25">
      <c r="A106" s="74"/>
      <c r="B106" s="78"/>
      <c r="C106" s="78"/>
      <c r="D106" s="6" t="s">
        <v>37</v>
      </c>
      <c r="E106" s="31">
        <v>57700</v>
      </c>
    </row>
    <row r="107" spans="1:9" ht="13.95" customHeight="1" thickBot="1" x14ac:dyDescent="0.3">
      <c r="A107" s="75"/>
      <c r="B107" s="21" t="s">
        <v>21</v>
      </c>
      <c r="C107" s="22"/>
      <c r="D107" s="23"/>
      <c r="E107" s="35">
        <f>SUBTOTAL(9,E104:E106)</f>
        <v>1552227</v>
      </c>
      <c r="I107" s="63"/>
    </row>
    <row r="108" spans="1:9" ht="12" customHeight="1" x14ac:dyDescent="0.25">
      <c r="A108" s="73" t="s">
        <v>123</v>
      </c>
      <c r="B108" s="76" t="s">
        <v>62</v>
      </c>
      <c r="C108" s="76" t="s">
        <v>43</v>
      </c>
      <c r="D108" s="8" t="s">
        <v>1</v>
      </c>
      <c r="E108" s="30">
        <v>1196222</v>
      </c>
      <c r="I108" s="63"/>
    </row>
    <row r="109" spans="1:9" ht="12" customHeight="1" x14ac:dyDescent="0.25">
      <c r="A109" s="74"/>
      <c r="B109" s="77"/>
      <c r="C109" s="77"/>
      <c r="D109" s="6" t="s">
        <v>4</v>
      </c>
      <c r="E109" s="31">
        <v>515300</v>
      </c>
      <c r="I109" s="63"/>
    </row>
    <row r="110" spans="1:9" ht="12" customHeight="1" x14ac:dyDescent="0.25">
      <c r="A110" s="74"/>
      <c r="B110" s="77"/>
      <c r="C110" s="77"/>
      <c r="D110" s="6" t="s">
        <v>37</v>
      </c>
      <c r="E110" s="66">
        <v>22500</v>
      </c>
      <c r="I110" s="63"/>
    </row>
    <row r="111" spans="1:9" ht="12" customHeight="1" x14ac:dyDescent="0.25">
      <c r="A111" s="74"/>
      <c r="B111" s="78"/>
      <c r="C111" s="78"/>
      <c r="D111" s="47" t="s">
        <v>45</v>
      </c>
      <c r="E111" s="66">
        <v>7090</v>
      </c>
      <c r="I111" s="63"/>
    </row>
    <row r="112" spans="1:9" ht="13.95" customHeight="1" thickBot="1" x14ac:dyDescent="0.3">
      <c r="A112" s="75"/>
      <c r="B112" s="21" t="s">
        <v>21</v>
      </c>
      <c r="C112" s="22"/>
      <c r="D112" s="23"/>
      <c r="E112" s="35">
        <f>SUBTOTAL(9,E108:E111)</f>
        <v>1741112</v>
      </c>
      <c r="H112" s="1"/>
      <c r="I112" s="64"/>
    </row>
    <row r="113" spans="1:5" x14ac:dyDescent="0.25">
      <c r="A113" s="73" t="s">
        <v>124</v>
      </c>
      <c r="B113" s="76" t="s">
        <v>67</v>
      </c>
      <c r="C113" s="76" t="s">
        <v>44</v>
      </c>
      <c r="D113" s="8" t="s">
        <v>1</v>
      </c>
      <c r="E113" s="30">
        <f>501310</f>
        <v>501310</v>
      </c>
    </row>
    <row r="114" spans="1:5" ht="12" customHeight="1" x14ac:dyDescent="0.25">
      <c r="A114" s="74"/>
      <c r="B114" s="77"/>
      <c r="C114" s="77"/>
      <c r="D114" s="24" t="s">
        <v>4</v>
      </c>
      <c r="E114" s="33">
        <f>14000</f>
        <v>14000</v>
      </c>
    </row>
    <row r="115" spans="1:5" ht="12" customHeight="1" x14ac:dyDescent="0.25">
      <c r="A115" s="74"/>
      <c r="B115" s="77"/>
      <c r="C115" s="77"/>
      <c r="D115" s="6" t="s">
        <v>3</v>
      </c>
      <c r="E115" s="31">
        <v>2104683</v>
      </c>
    </row>
    <row r="116" spans="1:5" ht="13.95" customHeight="1" thickBot="1" x14ac:dyDescent="0.3">
      <c r="A116" s="75"/>
      <c r="B116" s="21" t="s">
        <v>21</v>
      </c>
      <c r="C116" s="22"/>
      <c r="D116" s="23"/>
      <c r="E116" s="35">
        <f>SUBTOTAL(9,E113:E115)</f>
        <v>2619993</v>
      </c>
    </row>
    <row r="117" spans="1:5" x14ac:dyDescent="0.25">
      <c r="A117" s="73" t="s">
        <v>125</v>
      </c>
      <c r="B117" s="76" t="s">
        <v>68</v>
      </c>
      <c r="C117" s="76" t="s">
        <v>44</v>
      </c>
      <c r="D117" s="8" t="s">
        <v>1</v>
      </c>
      <c r="E117" s="30">
        <v>648979</v>
      </c>
    </row>
    <row r="118" spans="1:5" ht="12" customHeight="1" x14ac:dyDescent="0.25">
      <c r="A118" s="74"/>
      <c r="B118" s="77"/>
      <c r="C118" s="77"/>
      <c r="D118" s="24" t="s">
        <v>4</v>
      </c>
      <c r="E118" s="33">
        <v>8300</v>
      </c>
    </row>
    <row r="119" spans="1:5" ht="12" customHeight="1" x14ac:dyDescent="0.25">
      <c r="A119" s="74"/>
      <c r="B119" s="77"/>
      <c r="C119" s="77"/>
      <c r="D119" s="6" t="s">
        <v>3</v>
      </c>
      <c r="E119" s="31">
        <v>3226677</v>
      </c>
    </row>
    <row r="120" spans="1:5" ht="13.95" customHeight="1" thickBot="1" x14ac:dyDescent="0.3">
      <c r="A120" s="75"/>
      <c r="B120" s="21" t="s">
        <v>21</v>
      </c>
      <c r="C120" s="22"/>
      <c r="D120" s="23"/>
      <c r="E120" s="35">
        <f>SUBTOTAL(9,E117:E119)</f>
        <v>3883956</v>
      </c>
    </row>
    <row r="121" spans="1:5" ht="12" customHeight="1" x14ac:dyDescent="0.25">
      <c r="A121" s="73" t="s">
        <v>126</v>
      </c>
      <c r="B121" s="76" t="s">
        <v>69</v>
      </c>
      <c r="C121" s="76" t="s">
        <v>44</v>
      </c>
      <c r="D121" s="8" t="s">
        <v>1</v>
      </c>
      <c r="E121" s="30">
        <v>841677</v>
      </c>
    </row>
    <row r="122" spans="1:5" ht="12" customHeight="1" x14ac:dyDescent="0.25">
      <c r="A122" s="74"/>
      <c r="B122" s="77"/>
      <c r="C122" s="77"/>
      <c r="D122" s="24" t="s">
        <v>4</v>
      </c>
      <c r="E122" s="33">
        <v>89700</v>
      </c>
    </row>
    <row r="123" spans="1:5" ht="12" customHeight="1" x14ac:dyDescent="0.25">
      <c r="A123" s="74"/>
      <c r="B123" s="77"/>
      <c r="C123" s="77"/>
      <c r="D123" s="6" t="s">
        <v>3</v>
      </c>
      <c r="E123" s="31">
        <v>1896736</v>
      </c>
    </row>
    <row r="124" spans="1:5" ht="12" customHeight="1" x14ac:dyDescent="0.25">
      <c r="A124" s="74"/>
      <c r="B124" s="78"/>
      <c r="C124" s="78"/>
      <c r="D124" s="47" t="s">
        <v>37</v>
      </c>
      <c r="E124" s="66">
        <v>17993</v>
      </c>
    </row>
    <row r="125" spans="1:5" ht="13.95" customHeight="1" thickBot="1" x14ac:dyDescent="0.3">
      <c r="A125" s="75"/>
      <c r="B125" s="21" t="s">
        <v>21</v>
      </c>
      <c r="C125" s="22"/>
      <c r="D125" s="23"/>
      <c r="E125" s="35">
        <f>SUBTOTAL(9,E121:E124)</f>
        <v>2846106</v>
      </c>
    </row>
    <row r="126" spans="1:5" x14ac:dyDescent="0.25">
      <c r="A126" s="73" t="s">
        <v>127</v>
      </c>
      <c r="B126" s="76" t="s">
        <v>70</v>
      </c>
      <c r="C126" s="76" t="s">
        <v>44</v>
      </c>
      <c r="D126" s="8" t="s">
        <v>1</v>
      </c>
      <c r="E126" s="30">
        <v>858842</v>
      </c>
    </row>
    <row r="127" spans="1:5" ht="12" customHeight="1" x14ac:dyDescent="0.25">
      <c r="A127" s="74"/>
      <c r="B127" s="77"/>
      <c r="C127" s="77"/>
      <c r="D127" s="24" t="s">
        <v>4</v>
      </c>
      <c r="E127" s="33">
        <v>56400</v>
      </c>
    </row>
    <row r="128" spans="1:5" ht="12" customHeight="1" x14ac:dyDescent="0.25">
      <c r="A128" s="74"/>
      <c r="B128" s="77"/>
      <c r="C128" s="77"/>
      <c r="D128" s="6" t="s">
        <v>3</v>
      </c>
      <c r="E128" s="31">
        <v>1918390</v>
      </c>
    </row>
    <row r="129" spans="1:5" ht="12" customHeight="1" x14ac:dyDescent="0.25">
      <c r="A129" s="74"/>
      <c r="B129" s="78"/>
      <c r="C129" s="78"/>
      <c r="D129" s="47" t="s">
        <v>37</v>
      </c>
      <c r="E129" s="66">
        <v>17993</v>
      </c>
    </row>
    <row r="130" spans="1:5" ht="13.95" customHeight="1" thickBot="1" x14ac:dyDescent="0.3">
      <c r="A130" s="75"/>
      <c r="B130" s="21" t="s">
        <v>21</v>
      </c>
      <c r="C130" s="22"/>
      <c r="D130" s="23"/>
      <c r="E130" s="35">
        <f>SUBTOTAL(9,E126:E129)</f>
        <v>2851625</v>
      </c>
    </row>
    <row r="131" spans="1:5" ht="12" customHeight="1" x14ac:dyDescent="0.25">
      <c r="A131" s="73" t="s">
        <v>128</v>
      </c>
      <c r="B131" s="73" t="s">
        <v>71</v>
      </c>
      <c r="C131" s="76" t="s">
        <v>44</v>
      </c>
      <c r="D131" s="8" t="s">
        <v>1</v>
      </c>
      <c r="E131" s="30">
        <v>941603</v>
      </c>
    </row>
    <row r="132" spans="1:5" ht="12" customHeight="1" x14ac:dyDescent="0.25">
      <c r="A132" s="74"/>
      <c r="B132" s="74"/>
      <c r="C132" s="77"/>
      <c r="D132" s="24" t="s">
        <v>4</v>
      </c>
      <c r="E132" s="33">
        <v>141200</v>
      </c>
    </row>
    <row r="133" spans="1:5" ht="12" customHeight="1" x14ac:dyDescent="0.25">
      <c r="A133" s="74"/>
      <c r="B133" s="74"/>
      <c r="C133" s="77"/>
      <c r="D133" s="6" t="s">
        <v>3</v>
      </c>
      <c r="E133" s="31">
        <v>2060669</v>
      </c>
    </row>
    <row r="134" spans="1:5" ht="12" customHeight="1" x14ac:dyDescent="0.25">
      <c r="A134" s="74"/>
      <c r="B134" s="79"/>
      <c r="C134" s="78"/>
      <c r="D134" s="47" t="s">
        <v>37</v>
      </c>
      <c r="E134" s="66">
        <v>10702</v>
      </c>
    </row>
    <row r="135" spans="1:5" ht="13.95" customHeight="1" thickBot="1" x14ac:dyDescent="0.3">
      <c r="A135" s="75"/>
      <c r="B135" s="21" t="s">
        <v>21</v>
      </c>
      <c r="C135" s="22"/>
      <c r="D135" s="23"/>
      <c r="E135" s="35">
        <f>SUBTOTAL(9,E131:E134)</f>
        <v>3154174</v>
      </c>
    </row>
    <row r="136" spans="1:5" ht="12" customHeight="1" x14ac:dyDescent="0.25">
      <c r="A136" s="73" t="s">
        <v>129</v>
      </c>
      <c r="B136" s="76" t="s">
        <v>72</v>
      </c>
      <c r="C136" s="76" t="s">
        <v>44</v>
      </c>
      <c r="D136" s="8" t="s">
        <v>1</v>
      </c>
      <c r="E136" s="30">
        <v>546502</v>
      </c>
    </row>
    <row r="137" spans="1:5" ht="12" customHeight="1" x14ac:dyDescent="0.25">
      <c r="A137" s="74"/>
      <c r="B137" s="77"/>
      <c r="C137" s="77"/>
      <c r="D137" s="6" t="s">
        <v>4</v>
      </c>
      <c r="E137" s="31">
        <v>31100</v>
      </c>
    </row>
    <row r="138" spans="1:5" ht="12" customHeight="1" x14ac:dyDescent="0.25">
      <c r="A138" s="74"/>
      <c r="B138" s="77"/>
      <c r="C138" s="77"/>
      <c r="D138" s="24" t="s">
        <v>3</v>
      </c>
      <c r="E138" s="33">
        <v>1355029</v>
      </c>
    </row>
    <row r="139" spans="1:5" ht="12" customHeight="1" x14ac:dyDescent="0.25">
      <c r="A139" s="74"/>
      <c r="B139" s="78"/>
      <c r="C139" s="78"/>
      <c r="D139" s="67" t="s">
        <v>37</v>
      </c>
      <c r="E139" s="49">
        <v>5645</v>
      </c>
    </row>
    <row r="140" spans="1:5" ht="13.95" customHeight="1" thickBot="1" x14ac:dyDescent="0.3">
      <c r="A140" s="75"/>
      <c r="B140" s="21" t="s">
        <v>21</v>
      </c>
      <c r="C140" s="22"/>
      <c r="D140" s="23"/>
      <c r="E140" s="35">
        <f>SUBTOTAL(9,E136:E139)</f>
        <v>1938276</v>
      </c>
    </row>
    <row r="141" spans="1:5" ht="12" customHeight="1" x14ac:dyDescent="0.25">
      <c r="A141" s="73" t="s">
        <v>130</v>
      </c>
      <c r="B141" s="76" t="s">
        <v>73</v>
      </c>
      <c r="C141" s="76" t="s">
        <v>44</v>
      </c>
      <c r="D141" s="8" t="s">
        <v>1</v>
      </c>
      <c r="E141" s="30">
        <f>453854</f>
        <v>453854</v>
      </c>
    </row>
    <row r="142" spans="1:5" ht="12" customHeight="1" x14ac:dyDescent="0.25">
      <c r="A142" s="74"/>
      <c r="B142" s="77"/>
      <c r="C142" s="77"/>
      <c r="D142" s="24" t="s">
        <v>4</v>
      </c>
      <c r="E142" s="33">
        <v>26500</v>
      </c>
    </row>
    <row r="143" spans="1:5" ht="12" customHeight="1" x14ac:dyDescent="0.25">
      <c r="A143" s="74"/>
      <c r="B143" s="77"/>
      <c r="C143" s="77"/>
      <c r="D143" s="6" t="s">
        <v>3</v>
      </c>
      <c r="E143" s="31">
        <v>934050</v>
      </c>
    </row>
    <row r="144" spans="1:5" ht="12" customHeight="1" x14ac:dyDescent="0.25">
      <c r="A144" s="74"/>
      <c r="B144" s="78"/>
      <c r="C144" s="78"/>
      <c r="D144" s="47" t="s">
        <v>37</v>
      </c>
      <c r="E144" s="66">
        <v>2940</v>
      </c>
    </row>
    <row r="145" spans="1:5" ht="13.95" customHeight="1" thickBot="1" x14ac:dyDescent="0.3">
      <c r="A145" s="75"/>
      <c r="B145" s="21" t="s">
        <v>21</v>
      </c>
      <c r="C145" s="22"/>
      <c r="D145" s="23"/>
      <c r="E145" s="35">
        <f>SUBTOTAL(9,E141:E144)</f>
        <v>1417344</v>
      </c>
    </row>
    <row r="146" spans="1:5" ht="12" customHeight="1" x14ac:dyDescent="0.25">
      <c r="A146" s="73" t="s">
        <v>131</v>
      </c>
      <c r="B146" s="76" t="s">
        <v>74</v>
      </c>
      <c r="C146" s="76" t="s">
        <v>44</v>
      </c>
      <c r="D146" s="8" t="s">
        <v>1</v>
      </c>
      <c r="E146" s="30">
        <f>435372</f>
        <v>435372</v>
      </c>
    </row>
    <row r="147" spans="1:5" ht="12" customHeight="1" x14ac:dyDescent="0.25">
      <c r="A147" s="74"/>
      <c r="B147" s="77"/>
      <c r="C147" s="77"/>
      <c r="D147" s="24" t="s">
        <v>4</v>
      </c>
      <c r="E147" s="33">
        <v>25200</v>
      </c>
    </row>
    <row r="148" spans="1:5" ht="12" customHeight="1" x14ac:dyDescent="0.25">
      <c r="A148" s="74"/>
      <c r="B148" s="77"/>
      <c r="C148" s="77"/>
      <c r="D148" s="6" t="s">
        <v>3</v>
      </c>
      <c r="E148" s="31">
        <v>986380</v>
      </c>
    </row>
    <row r="149" spans="1:5" ht="12" customHeight="1" x14ac:dyDescent="0.25">
      <c r="A149" s="74"/>
      <c r="B149" s="78"/>
      <c r="C149" s="78"/>
      <c r="D149" s="47" t="s">
        <v>37</v>
      </c>
      <c r="E149" s="66">
        <v>7232</v>
      </c>
    </row>
    <row r="150" spans="1:5" ht="13.95" customHeight="1" thickBot="1" x14ac:dyDescent="0.3">
      <c r="A150" s="75"/>
      <c r="B150" s="21" t="s">
        <v>21</v>
      </c>
      <c r="C150" s="22"/>
      <c r="D150" s="23"/>
      <c r="E150" s="35">
        <f>SUBTOTAL(9,E146:E149)</f>
        <v>1454184</v>
      </c>
    </row>
    <row r="151" spans="1:5" ht="12" customHeight="1" x14ac:dyDescent="0.25">
      <c r="A151" s="73" t="s">
        <v>132</v>
      </c>
      <c r="B151" s="76" t="s">
        <v>75</v>
      </c>
      <c r="C151" s="76" t="s">
        <v>44</v>
      </c>
      <c r="D151" s="8" t="s">
        <v>1</v>
      </c>
      <c r="E151" s="30">
        <f>357673</f>
        <v>357673</v>
      </c>
    </row>
    <row r="152" spans="1:5" ht="12" customHeight="1" x14ac:dyDescent="0.25">
      <c r="A152" s="74"/>
      <c r="B152" s="77"/>
      <c r="C152" s="77"/>
      <c r="D152" s="24" t="s">
        <v>4</v>
      </c>
      <c r="E152" s="33">
        <v>18300</v>
      </c>
    </row>
    <row r="153" spans="1:5" ht="12" customHeight="1" x14ac:dyDescent="0.25">
      <c r="A153" s="74"/>
      <c r="B153" s="77"/>
      <c r="C153" s="77"/>
      <c r="D153" s="6" t="s">
        <v>3</v>
      </c>
      <c r="E153" s="31">
        <v>651215</v>
      </c>
    </row>
    <row r="154" spans="1:5" ht="12" customHeight="1" x14ac:dyDescent="0.25">
      <c r="A154" s="74"/>
      <c r="B154" s="78"/>
      <c r="C154" s="78"/>
      <c r="D154" s="47" t="s">
        <v>37</v>
      </c>
      <c r="E154" s="66">
        <v>10525</v>
      </c>
    </row>
    <row r="155" spans="1:5" ht="13.95" customHeight="1" thickBot="1" x14ac:dyDescent="0.3">
      <c r="A155" s="75"/>
      <c r="B155" s="21" t="s">
        <v>21</v>
      </c>
      <c r="C155" s="22"/>
      <c r="D155" s="23"/>
      <c r="E155" s="35">
        <f>SUBTOTAL(9,E151:E154)</f>
        <v>1037713</v>
      </c>
    </row>
    <row r="156" spans="1:5" ht="12" customHeight="1" x14ac:dyDescent="0.25">
      <c r="A156" s="73" t="s">
        <v>133</v>
      </c>
      <c r="B156" s="76" t="s">
        <v>76</v>
      </c>
      <c r="C156" s="76" t="s">
        <v>44</v>
      </c>
      <c r="D156" s="8" t="s">
        <v>1</v>
      </c>
      <c r="E156" s="30">
        <f>247288</f>
        <v>247288</v>
      </c>
    </row>
    <row r="157" spans="1:5" ht="12" customHeight="1" x14ac:dyDescent="0.25">
      <c r="A157" s="74"/>
      <c r="B157" s="77"/>
      <c r="C157" s="77"/>
      <c r="D157" s="24" t="s">
        <v>4</v>
      </c>
      <c r="E157" s="33">
        <v>41300</v>
      </c>
    </row>
    <row r="158" spans="1:5" ht="12" customHeight="1" x14ac:dyDescent="0.25">
      <c r="A158" s="74"/>
      <c r="B158" s="77"/>
      <c r="C158" s="77"/>
      <c r="D158" s="6" t="s">
        <v>3</v>
      </c>
      <c r="E158" s="31">
        <f>497106</f>
        <v>497106</v>
      </c>
    </row>
    <row r="159" spans="1:5" ht="12" customHeight="1" x14ac:dyDescent="0.25">
      <c r="A159" s="74"/>
      <c r="B159" s="78"/>
      <c r="C159" s="78"/>
      <c r="D159" s="47" t="s">
        <v>37</v>
      </c>
      <c r="E159" s="66">
        <v>3528</v>
      </c>
    </row>
    <row r="160" spans="1:5" ht="13.95" customHeight="1" thickBot="1" x14ac:dyDescent="0.3">
      <c r="A160" s="75"/>
      <c r="B160" s="21" t="s">
        <v>21</v>
      </c>
      <c r="C160" s="22"/>
      <c r="D160" s="23"/>
      <c r="E160" s="35">
        <f>SUBTOTAL(9,E156:E159)</f>
        <v>789222</v>
      </c>
    </row>
    <row r="161" spans="1:5" ht="12" customHeight="1" x14ac:dyDescent="0.25">
      <c r="A161" s="73" t="s">
        <v>134</v>
      </c>
      <c r="B161" s="76" t="s">
        <v>77</v>
      </c>
      <c r="C161" s="76" t="s">
        <v>44</v>
      </c>
      <c r="D161" s="8" t="s">
        <v>1</v>
      </c>
      <c r="E161" s="30">
        <f>835083</f>
        <v>835083</v>
      </c>
    </row>
    <row r="162" spans="1:5" ht="12" customHeight="1" x14ac:dyDescent="0.25">
      <c r="A162" s="74"/>
      <c r="B162" s="77"/>
      <c r="C162" s="77"/>
      <c r="D162" s="24" t="s">
        <v>4</v>
      </c>
      <c r="E162" s="33">
        <v>108400</v>
      </c>
    </row>
    <row r="163" spans="1:5" ht="12" customHeight="1" x14ac:dyDescent="0.25">
      <c r="A163" s="74"/>
      <c r="B163" s="77"/>
      <c r="C163" s="77"/>
      <c r="D163" s="6" t="s">
        <v>3</v>
      </c>
      <c r="E163" s="31">
        <v>1675857</v>
      </c>
    </row>
    <row r="164" spans="1:5" ht="12" customHeight="1" x14ac:dyDescent="0.25">
      <c r="A164" s="74"/>
      <c r="B164" s="78"/>
      <c r="C164" s="78"/>
      <c r="D164" s="47" t="s">
        <v>37</v>
      </c>
      <c r="E164" s="66">
        <v>43689</v>
      </c>
    </row>
    <row r="165" spans="1:5" ht="13.95" customHeight="1" thickBot="1" x14ac:dyDescent="0.3">
      <c r="A165" s="75"/>
      <c r="B165" s="21" t="s">
        <v>21</v>
      </c>
      <c r="C165" s="22"/>
      <c r="D165" s="23"/>
      <c r="E165" s="35">
        <f>SUBTOTAL(9,E161:E164)</f>
        <v>2663029</v>
      </c>
    </row>
    <row r="166" spans="1:5" ht="12" customHeight="1" x14ac:dyDescent="0.25">
      <c r="A166" s="73" t="s">
        <v>135</v>
      </c>
      <c r="B166" s="76" t="s">
        <v>78</v>
      </c>
      <c r="C166" s="76" t="s">
        <v>44</v>
      </c>
      <c r="D166" s="8" t="s">
        <v>1</v>
      </c>
      <c r="E166" s="30">
        <f>578045</f>
        <v>578045</v>
      </c>
    </row>
    <row r="167" spans="1:5" ht="12" customHeight="1" x14ac:dyDescent="0.25">
      <c r="A167" s="74"/>
      <c r="B167" s="77"/>
      <c r="C167" s="77"/>
      <c r="D167" s="6" t="s">
        <v>4</v>
      </c>
      <c r="E167" s="31">
        <v>101600</v>
      </c>
    </row>
    <row r="168" spans="1:5" ht="12" customHeight="1" x14ac:dyDescent="0.25">
      <c r="A168" s="74"/>
      <c r="B168" s="77"/>
      <c r="C168" s="77"/>
      <c r="D168" s="24" t="s">
        <v>3</v>
      </c>
      <c r="E168" s="33">
        <v>656002</v>
      </c>
    </row>
    <row r="169" spans="1:5" ht="12" customHeight="1" x14ac:dyDescent="0.25">
      <c r="A169" s="74"/>
      <c r="B169" s="78"/>
      <c r="C169" s="78"/>
      <c r="D169" s="67" t="s">
        <v>37</v>
      </c>
      <c r="E169" s="49">
        <v>26049</v>
      </c>
    </row>
    <row r="170" spans="1:5" ht="13.95" customHeight="1" thickBot="1" x14ac:dyDescent="0.3">
      <c r="A170" s="75"/>
      <c r="B170" s="21" t="s">
        <v>21</v>
      </c>
      <c r="C170" s="22"/>
      <c r="D170" s="23"/>
      <c r="E170" s="35">
        <f>SUBTOTAL(9,E166:E169)</f>
        <v>1361696</v>
      </c>
    </row>
    <row r="171" spans="1:5" ht="12" customHeight="1" x14ac:dyDescent="0.25">
      <c r="A171" s="73" t="s">
        <v>136</v>
      </c>
      <c r="B171" s="76" t="s">
        <v>79</v>
      </c>
      <c r="C171" s="76" t="s">
        <v>44</v>
      </c>
      <c r="D171" s="8" t="s">
        <v>1</v>
      </c>
      <c r="E171" s="30">
        <f>652120</f>
        <v>652120</v>
      </c>
    </row>
    <row r="172" spans="1:5" ht="12" customHeight="1" x14ac:dyDescent="0.25">
      <c r="A172" s="74"/>
      <c r="B172" s="77"/>
      <c r="C172" s="77"/>
      <c r="D172" s="6" t="s">
        <v>4</v>
      </c>
      <c r="E172" s="31">
        <v>123500</v>
      </c>
    </row>
    <row r="173" spans="1:5" ht="12" customHeight="1" x14ac:dyDescent="0.25">
      <c r="A173" s="74"/>
      <c r="B173" s="77"/>
      <c r="C173" s="77"/>
      <c r="D173" s="6" t="s">
        <v>3</v>
      </c>
      <c r="E173" s="31">
        <v>815612</v>
      </c>
    </row>
    <row r="174" spans="1:5" ht="12" customHeight="1" x14ac:dyDescent="0.25">
      <c r="A174" s="74"/>
      <c r="B174" s="78"/>
      <c r="C174" s="78"/>
      <c r="D174" s="47" t="s">
        <v>37</v>
      </c>
      <c r="E174" s="66">
        <v>35868</v>
      </c>
    </row>
    <row r="175" spans="1:5" ht="13.95" customHeight="1" thickBot="1" x14ac:dyDescent="0.3">
      <c r="A175" s="75"/>
      <c r="B175" s="21" t="s">
        <v>21</v>
      </c>
      <c r="C175" s="22"/>
      <c r="D175" s="23"/>
      <c r="E175" s="35">
        <f>SUBTOTAL(9,E171:E174)</f>
        <v>1627100</v>
      </c>
    </row>
    <row r="176" spans="1:5" ht="12" customHeight="1" x14ac:dyDescent="0.25">
      <c r="A176" s="73" t="s">
        <v>137</v>
      </c>
      <c r="B176" s="76" t="s">
        <v>80</v>
      </c>
      <c r="C176" s="76" t="s">
        <v>44</v>
      </c>
      <c r="D176" s="8" t="s">
        <v>1</v>
      </c>
      <c r="E176" s="30">
        <f>654908</f>
        <v>654908</v>
      </c>
    </row>
    <row r="177" spans="1:5" ht="12" customHeight="1" x14ac:dyDescent="0.25">
      <c r="A177" s="74"/>
      <c r="B177" s="77"/>
      <c r="C177" s="77"/>
      <c r="D177" s="6" t="s">
        <v>4</v>
      </c>
      <c r="E177" s="33">
        <v>138700</v>
      </c>
    </row>
    <row r="178" spans="1:5" ht="12" customHeight="1" x14ac:dyDescent="0.25">
      <c r="A178" s="74"/>
      <c r="B178" s="77"/>
      <c r="C178" s="77"/>
      <c r="D178" s="6" t="s">
        <v>3</v>
      </c>
      <c r="E178" s="31">
        <v>774457</v>
      </c>
    </row>
    <row r="179" spans="1:5" ht="12" customHeight="1" x14ac:dyDescent="0.25">
      <c r="A179" s="74"/>
      <c r="B179" s="78"/>
      <c r="C179" s="78"/>
      <c r="D179" s="47" t="s">
        <v>37</v>
      </c>
      <c r="E179" s="66">
        <v>30047</v>
      </c>
    </row>
    <row r="180" spans="1:5" ht="13.95" customHeight="1" thickBot="1" x14ac:dyDescent="0.3">
      <c r="A180" s="75"/>
      <c r="B180" s="21" t="s">
        <v>21</v>
      </c>
      <c r="C180" s="22"/>
      <c r="D180" s="23"/>
      <c r="E180" s="35">
        <f>SUBTOTAL(9,E176:E179)</f>
        <v>1598112</v>
      </c>
    </row>
    <row r="181" spans="1:5" ht="12" customHeight="1" x14ac:dyDescent="0.25">
      <c r="A181" s="73" t="s">
        <v>138</v>
      </c>
      <c r="B181" s="76" t="s">
        <v>81</v>
      </c>
      <c r="C181" s="76" t="s">
        <v>44</v>
      </c>
      <c r="D181" s="8" t="s">
        <v>1</v>
      </c>
      <c r="E181" s="30">
        <f>417346</f>
        <v>417346</v>
      </c>
    </row>
    <row r="182" spans="1:5" ht="12" customHeight="1" x14ac:dyDescent="0.25">
      <c r="A182" s="74"/>
      <c r="B182" s="77"/>
      <c r="C182" s="77"/>
      <c r="D182" s="6" t="s">
        <v>4</v>
      </c>
      <c r="E182" s="33">
        <v>77200</v>
      </c>
    </row>
    <row r="183" spans="1:5" ht="12" customHeight="1" x14ac:dyDescent="0.25">
      <c r="A183" s="74"/>
      <c r="B183" s="77"/>
      <c r="C183" s="77"/>
      <c r="D183" s="6" t="s">
        <v>3</v>
      </c>
      <c r="E183" s="31">
        <v>727839</v>
      </c>
    </row>
    <row r="184" spans="1:5" ht="12" customHeight="1" x14ac:dyDescent="0.25">
      <c r="A184" s="74"/>
      <c r="B184" s="78"/>
      <c r="C184" s="78"/>
      <c r="D184" s="47" t="s">
        <v>37</v>
      </c>
      <c r="E184" s="66">
        <v>11290</v>
      </c>
    </row>
    <row r="185" spans="1:5" ht="13.95" customHeight="1" thickBot="1" x14ac:dyDescent="0.3">
      <c r="A185" s="75"/>
      <c r="B185" s="21" t="s">
        <v>21</v>
      </c>
      <c r="C185" s="22"/>
      <c r="D185" s="23"/>
      <c r="E185" s="35">
        <f>SUBTOTAL(9,E181:E184)</f>
        <v>1233675</v>
      </c>
    </row>
    <row r="186" spans="1:5" ht="12" customHeight="1" x14ac:dyDescent="0.25">
      <c r="A186" s="73" t="s">
        <v>139</v>
      </c>
      <c r="B186" s="76" t="s">
        <v>82</v>
      </c>
      <c r="C186" s="76" t="s">
        <v>44</v>
      </c>
      <c r="D186" s="8" t="s">
        <v>1</v>
      </c>
      <c r="E186" s="30">
        <v>787892</v>
      </c>
    </row>
    <row r="187" spans="1:5" ht="12" customHeight="1" x14ac:dyDescent="0.25">
      <c r="A187" s="74"/>
      <c r="B187" s="77"/>
      <c r="C187" s="77"/>
      <c r="D187" s="6" t="s">
        <v>4</v>
      </c>
      <c r="E187" s="31">
        <v>43600</v>
      </c>
    </row>
    <row r="188" spans="1:5" ht="12" customHeight="1" x14ac:dyDescent="0.25">
      <c r="A188" s="74"/>
      <c r="B188" s="77"/>
      <c r="C188" s="77"/>
      <c r="D188" s="6" t="s">
        <v>3</v>
      </c>
      <c r="E188" s="33">
        <v>281642</v>
      </c>
    </row>
    <row r="189" spans="1:5" ht="12" customHeight="1" x14ac:dyDescent="0.25">
      <c r="A189" s="74"/>
      <c r="B189" s="78"/>
      <c r="C189" s="78"/>
      <c r="D189" s="47" t="s">
        <v>37</v>
      </c>
      <c r="E189" s="49">
        <v>145285</v>
      </c>
    </row>
    <row r="190" spans="1:5" ht="13.95" customHeight="1" thickBot="1" x14ac:dyDescent="0.3">
      <c r="A190" s="75"/>
      <c r="B190" s="21" t="s">
        <v>21</v>
      </c>
      <c r="C190" s="22"/>
      <c r="D190" s="23"/>
      <c r="E190" s="35">
        <f>SUBTOTAL(9,E186:E189)</f>
        <v>1258419</v>
      </c>
    </row>
    <row r="191" spans="1:5" ht="12" customHeight="1" x14ac:dyDescent="0.25">
      <c r="A191" s="73" t="s">
        <v>140</v>
      </c>
      <c r="B191" s="76" t="s">
        <v>83</v>
      </c>
      <c r="C191" s="76" t="s">
        <v>44</v>
      </c>
      <c r="D191" s="8" t="s">
        <v>1</v>
      </c>
      <c r="E191" s="30">
        <f>728233</f>
        <v>728233</v>
      </c>
    </row>
    <row r="192" spans="1:5" ht="12" customHeight="1" x14ac:dyDescent="0.25">
      <c r="A192" s="74"/>
      <c r="B192" s="77"/>
      <c r="C192" s="77"/>
      <c r="D192" s="6" t="s">
        <v>4</v>
      </c>
      <c r="E192" s="31">
        <v>70700</v>
      </c>
    </row>
    <row r="193" spans="1:9" ht="12" customHeight="1" x14ac:dyDescent="0.25">
      <c r="A193" s="74"/>
      <c r="B193" s="77"/>
      <c r="C193" s="77"/>
      <c r="D193" s="6" t="s">
        <v>3</v>
      </c>
      <c r="E193" s="33">
        <f>72608</f>
        <v>72608</v>
      </c>
    </row>
    <row r="194" spans="1:9" ht="12" customHeight="1" x14ac:dyDescent="0.25">
      <c r="A194" s="74"/>
      <c r="B194" s="78"/>
      <c r="C194" s="78"/>
      <c r="D194" s="47" t="s">
        <v>37</v>
      </c>
      <c r="E194" s="49">
        <v>84026</v>
      </c>
    </row>
    <row r="195" spans="1:9" ht="13.95" customHeight="1" thickBot="1" x14ac:dyDescent="0.3">
      <c r="A195" s="75"/>
      <c r="B195" s="21" t="s">
        <v>21</v>
      </c>
      <c r="C195" s="22"/>
      <c r="D195" s="23"/>
      <c r="E195" s="35">
        <f>SUBTOTAL(9,E191:E194)</f>
        <v>955567</v>
      </c>
    </row>
    <row r="196" spans="1:9" ht="12" customHeight="1" x14ac:dyDescent="0.25">
      <c r="A196" s="73" t="s">
        <v>148</v>
      </c>
      <c r="B196" s="76" t="s">
        <v>84</v>
      </c>
      <c r="C196" s="76" t="s">
        <v>44</v>
      </c>
      <c r="D196" s="8" t="s">
        <v>1</v>
      </c>
      <c r="E196" s="30">
        <f>1318491</f>
        <v>1318491</v>
      </c>
    </row>
    <row r="197" spans="1:9" ht="12" customHeight="1" x14ac:dyDescent="0.25">
      <c r="A197" s="74"/>
      <c r="B197" s="77"/>
      <c r="C197" s="77"/>
      <c r="D197" s="6" t="s">
        <v>4</v>
      </c>
      <c r="E197" s="31">
        <v>175100</v>
      </c>
    </row>
    <row r="198" spans="1:9" ht="12" customHeight="1" x14ac:dyDescent="0.25">
      <c r="A198" s="74"/>
      <c r="B198" s="77"/>
      <c r="C198" s="77"/>
      <c r="D198" s="6" t="s">
        <v>3</v>
      </c>
      <c r="E198" s="31">
        <f>48032</f>
        <v>48032</v>
      </c>
    </row>
    <row r="199" spans="1:9" ht="12" customHeight="1" x14ac:dyDescent="0.25">
      <c r="A199" s="74"/>
      <c r="B199" s="78"/>
      <c r="C199" s="78"/>
      <c r="D199" s="47" t="s">
        <v>37</v>
      </c>
      <c r="E199" s="66">
        <v>228852</v>
      </c>
    </row>
    <row r="200" spans="1:9" ht="13.95" customHeight="1" thickBot="1" x14ac:dyDescent="0.3">
      <c r="A200" s="75"/>
      <c r="B200" s="21" t="s">
        <v>21</v>
      </c>
      <c r="C200" s="22"/>
      <c r="D200" s="23"/>
      <c r="E200" s="35">
        <f>SUBTOTAL(9,E196:E199)</f>
        <v>1770475</v>
      </c>
    </row>
    <row r="201" spans="1:9" ht="12" customHeight="1" x14ac:dyDescent="0.25">
      <c r="A201" s="73" t="s">
        <v>141</v>
      </c>
      <c r="B201" s="76" t="s">
        <v>85</v>
      </c>
      <c r="C201" s="76" t="s">
        <v>44</v>
      </c>
      <c r="D201" s="8" t="s">
        <v>1</v>
      </c>
      <c r="E201" s="30">
        <f>458756</f>
        <v>458756</v>
      </c>
      <c r="I201" s="63"/>
    </row>
    <row r="202" spans="1:9" ht="12" customHeight="1" x14ac:dyDescent="0.25">
      <c r="A202" s="74"/>
      <c r="B202" s="77"/>
      <c r="C202" s="77"/>
      <c r="D202" s="6" t="s">
        <v>4</v>
      </c>
      <c r="E202" s="31">
        <v>50400</v>
      </c>
      <c r="I202" s="63"/>
    </row>
    <row r="203" spans="1:9" ht="12" customHeight="1" x14ac:dyDescent="0.25">
      <c r="A203" s="74"/>
      <c r="B203" s="77"/>
      <c r="C203" s="77"/>
      <c r="D203" s="6" t="s">
        <v>3</v>
      </c>
      <c r="E203" s="33">
        <f>20868</f>
        <v>20868</v>
      </c>
      <c r="I203" s="63"/>
    </row>
    <row r="204" spans="1:9" ht="12" customHeight="1" x14ac:dyDescent="0.25">
      <c r="A204" s="74"/>
      <c r="B204" s="78"/>
      <c r="C204" s="78"/>
      <c r="D204" s="47" t="s">
        <v>37</v>
      </c>
      <c r="E204" s="49">
        <v>65621</v>
      </c>
      <c r="I204" s="63"/>
    </row>
    <row r="205" spans="1:9" ht="12.6" thickBot="1" x14ac:dyDescent="0.3">
      <c r="A205" s="75"/>
      <c r="B205" s="21" t="s">
        <v>21</v>
      </c>
      <c r="C205" s="22"/>
      <c r="D205" s="23"/>
      <c r="E205" s="35">
        <f>SUBTOTAL(9,E201:E204)</f>
        <v>595645</v>
      </c>
      <c r="H205" s="1"/>
      <c r="I205" s="64"/>
    </row>
    <row r="206" spans="1:9" ht="12" customHeight="1" x14ac:dyDescent="0.25">
      <c r="A206" s="73" t="s">
        <v>142</v>
      </c>
      <c r="B206" s="76" t="s">
        <v>63</v>
      </c>
      <c r="C206" s="76" t="s">
        <v>46</v>
      </c>
      <c r="D206" s="8" t="s">
        <v>1</v>
      </c>
      <c r="E206" s="30">
        <v>1244074</v>
      </c>
    </row>
    <row r="207" spans="1:9" ht="12" customHeight="1" x14ac:dyDescent="0.25">
      <c r="A207" s="74"/>
      <c r="B207" s="77"/>
      <c r="C207" s="77"/>
      <c r="D207" s="6" t="s">
        <v>4</v>
      </c>
      <c r="E207" s="31">
        <v>73000</v>
      </c>
    </row>
    <row r="208" spans="1:9" ht="12" customHeight="1" x14ac:dyDescent="0.25">
      <c r="A208" s="74"/>
      <c r="B208" s="78"/>
      <c r="C208" s="78"/>
      <c r="D208" s="6" t="s">
        <v>37</v>
      </c>
      <c r="E208" s="31">
        <v>32885</v>
      </c>
    </row>
    <row r="209" spans="1:9" ht="13.95" customHeight="1" thickBot="1" x14ac:dyDescent="0.3">
      <c r="A209" s="75"/>
      <c r="B209" s="21" t="s">
        <v>21</v>
      </c>
      <c r="C209" s="22"/>
      <c r="D209" s="23"/>
      <c r="E209" s="35">
        <f>SUBTOTAL(9,E206:E208)</f>
        <v>1349959</v>
      </c>
    </row>
    <row r="210" spans="1:9" ht="12" customHeight="1" x14ac:dyDescent="0.25">
      <c r="A210" s="73" t="s">
        <v>143</v>
      </c>
      <c r="B210" s="76" t="s">
        <v>64</v>
      </c>
      <c r="C210" s="76" t="s">
        <v>46</v>
      </c>
      <c r="D210" s="8" t="s">
        <v>1</v>
      </c>
      <c r="E210" s="30">
        <f>2445195</f>
        <v>2445195</v>
      </c>
      <c r="I210" s="63"/>
    </row>
    <row r="211" spans="1:9" ht="12" customHeight="1" x14ac:dyDescent="0.25">
      <c r="A211" s="74"/>
      <c r="B211" s="77"/>
      <c r="C211" s="77"/>
      <c r="D211" s="6" t="s">
        <v>4</v>
      </c>
      <c r="E211" s="31">
        <v>183800</v>
      </c>
      <c r="I211" s="63"/>
    </row>
    <row r="212" spans="1:9" ht="12" customHeight="1" x14ac:dyDescent="0.25">
      <c r="A212" s="74"/>
      <c r="B212" s="77"/>
      <c r="C212" s="77"/>
      <c r="D212" s="6" t="s">
        <v>2</v>
      </c>
      <c r="E212" s="31">
        <v>506600</v>
      </c>
      <c r="I212" s="63"/>
    </row>
    <row r="213" spans="1:9" ht="12" customHeight="1" x14ac:dyDescent="0.25">
      <c r="A213" s="74"/>
      <c r="B213" s="77"/>
      <c r="C213" s="77"/>
      <c r="D213" s="6" t="s">
        <v>37</v>
      </c>
      <c r="E213" s="31">
        <v>122280</v>
      </c>
      <c r="I213" s="63"/>
    </row>
    <row r="214" spans="1:9" ht="12" customHeight="1" x14ac:dyDescent="0.25">
      <c r="A214" s="74"/>
      <c r="B214" s="77"/>
      <c r="C214" s="77"/>
      <c r="D214" s="47" t="s">
        <v>45</v>
      </c>
      <c r="E214" s="66">
        <v>32214</v>
      </c>
      <c r="I214" s="63"/>
    </row>
    <row r="215" spans="1:9" ht="12" customHeight="1" x14ac:dyDescent="0.25">
      <c r="A215" s="74"/>
      <c r="B215" s="78"/>
      <c r="C215" s="78"/>
      <c r="D215" s="47" t="s">
        <v>106</v>
      </c>
      <c r="E215" s="66">
        <v>8053</v>
      </c>
      <c r="I215" s="63"/>
    </row>
    <row r="216" spans="1:9" ht="13.95" customHeight="1" thickBot="1" x14ac:dyDescent="0.3">
      <c r="A216" s="74"/>
      <c r="B216" s="51" t="s">
        <v>21</v>
      </c>
      <c r="C216" s="52"/>
      <c r="D216" s="53"/>
      <c r="E216" s="54">
        <f>SUBTOTAL(9,E210:E215)</f>
        <v>3298142</v>
      </c>
    </row>
    <row r="217" spans="1:9" ht="24" customHeight="1" x14ac:dyDescent="0.25">
      <c r="A217" s="95" t="s">
        <v>144</v>
      </c>
      <c r="B217" s="97" t="s">
        <v>149</v>
      </c>
      <c r="C217" s="97" t="s">
        <v>47</v>
      </c>
      <c r="D217" s="57" t="s">
        <v>1</v>
      </c>
      <c r="E217" s="58">
        <v>680258</v>
      </c>
    </row>
    <row r="218" spans="1:9" x14ac:dyDescent="0.25">
      <c r="A218" s="74"/>
      <c r="B218" s="98"/>
      <c r="C218" s="98"/>
      <c r="D218" s="59" t="s">
        <v>4</v>
      </c>
      <c r="E218" s="60">
        <v>530700</v>
      </c>
    </row>
    <row r="219" spans="1:9" ht="13.95" customHeight="1" thickBot="1" x14ac:dyDescent="0.3">
      <c r="A219" s="96"/>
      <c r="B219" s="21" t="s">
        <v>21</v>
      </c>
      <c r="C219" s="56"/>
      <c r="D219" s="23"/>
      <c r="E219" s="35">
        <f>E217+E218</f>
        <v>1210958</v>
      </c>
    </row>
    <row r="220" spans="1:9" ht="12.6" thickBot="1" x14ac:dyDescent="0.3">
      <c r="A220" s="86" t="s">
        <v>5</v>
      </c>
      <c r="B220" s="87"/>
      <c r="C220" s="88"/>
      <c r="D220" s="55"/>
      <c r="E220" s="50">
        <f>E12+E70+E73+E75+E77+E79+E81+E83+E85+E87+E89+E91+E95+E99+E103+E107+E112+E116+E120+E125+E130+E135+E140+E145+E150+E155+E160+E165+E170+E175+E180+E185+E190+E195+E200+E205+E209+E216+E219</f>
        <v>103302335</v>
      </c>
    </row>
    <row r="221" spans="1:9" ht="12.6" thickBot="1" x14ac:dyDescent="0.3"/>
    <row r="222" spans="1:9" ht="23.4" thickBot="1" x14ac:dyDescent="0.3">
      <c r="B222" s="13" t="s">
        <v>7</v>
      </c>
      <c r="C222" s="89" t="s">
        <v>0</v>
      </c>
      <c r="D222" s="89"/>
      <c r="E222" s="9" t="s">
        <v>147</v>
      </c>
    </row>
    <row r="223" spans="1:9" x14ac:dyDescent="0.25">
      <c r="B223" s="14" t="s">
        <v>8</v>
      </c>
      <c r="C223" s="90" t="s">
        <v>86</v>
      </c>
      <c r="D223" s="90"/>
      <c r="E223" s="36">
        <f>E12+E19+E73</f>
        <v>9004460</v>
      </c>
    </row>
    <row r="224" spans="1:9" x14ac:dyDescent="0.25">
      <c r="B224" s="15" t="s">
        <v>9</v>
      </c>
      <c r="C224" s="102" t="s">
        <v>87</v>
      </c>
      <c r="D224" s="102"/>
      <c r="E224" s="37">
        <f>E22+E75+E77+E79+E81+E83+E85+E87+E89+E91</f>
        <v>5193057</v>
      </c>
    </row>
    <row r="225" spans="2:6" x14ac:dyDescent="0.25">
      <c r="B225" s="15" t="s">
        <v>10</v>
      </c>
      <c r="C225" s="102" t="s">
        <v>88</v>
      </c>
      <c r="D225" s="102"/>
      <c r="E225" s="37">
        <f>E28</f>
        <v>1880668</v>
      </c>
    </row>
    <row r="226" spans="2:6" x14ac:dyDescent="0.25">
      <c r="B226" s="15" t="s">
        <v>11</v>
      </c>
      <c r="C226" s="102" t="s">
        <v>89</v>
      </c>
      <c r="D226" s="102"/>
      <c r="E226" s="37">
        <f>E36</f>
        <v>13553553</v>
      </c>
    </row>
    <row r="227" spans="2:6" x14ac:dyDescent="0.25">
      <c r="B227" s="15" t="s">
        <v>12</v>
      </c>
      <c r="C227" s="102" t="s">
        <v>90</v>
      </c>
      <c r="D227" s="102"/>
      <c r="E227" s="37">
        <f>E43</f>
        <v>12531564</v>
      </c>
    </row>
    <row r="228" spans="2:6" x14ac:dyDescent="0.25">
      <c r="B228" s="15" t="s">
        <v>13</v>
      </c>
      <c r="C228" s="102" t="s">
        <v>15</v>
      </c>
      <c r="D228" s="102"/>
      <c r="E228" s="37">
        <f>E46+E95</f>
        <v>907787</v>
      </c>
    </row>
    <row r="229" spans="2:6" x14ac:dyDescent="0.25">
      <c r="B229" s="15" t="s">
        <v>14</v>
      </c>
      <c r="C229" s="102" t="s">
        <v>91</v>
      </c>
      <c r="D229" s="102"/>
      <c r="E229" s="37">
        <f>E49+E99+E103+E107+E112</f>
        <v>6170422</v>
      </c>
    </row>
    <row r="230" spans="2:6" x14ac:dyDescent="0.25">
      <c r="B230" s="15" t="s">
        <v>16</v>
      </c>
      <c r="C230" s="102" t="s">
        <v>92</v>
      </c>
      <c r="D230" s="102"/>
      <c r="E230" s="37">
        <f>E57+E116+E120+E125+E130+E135+E140+E145+E150+E155+E160+E165+E170+E175+E180+E185+E190+E195+E200+E205</f>
        <v>40990329</v>
      </c>
    </row>
    <row r="231" spans="2:6" x14ac:dyDescent="0.25">
      <c r="B231" s="15" t="s">
        <v>17</v>
      </c>
      <c r="C231" s="102" t="s">
        <v>93</v>
      </c>
      <c r="D231" s="102"/>
      <c r="E231" s="37">
        <f>E63+E209+E216</f>
        <v>10692709</v>
      </c>
    </row>
    <row r="232" spans="2:6" x14ac:dyDescent="0.25">
      <c r="B232" s="18">
        <v>10</v>
      </c>
      <c r="C232" s="93" t="s">
        <v>94</v>
      </c>
      <c r="D232" s="94"/>
      <c r="E232" s="38">
        <f>E65+E219</f>
        <v>2029458</v>
      </c>
    </row>
    <row r="233" spans="2:6" x14ac:dyDescent="0.25">
      <c r="B233" s="19">
        <v>11</v>
      </c>
      <c r="C233" s="103" t="s">
        <v>95</v>
      </c>
      <c r="D233" s="103"/>
      <c r="E233" s="39">
        <f>E69</f>
        <v>348328</v>
      </c>
    </row>
    <row r="234" spans="2:6" x14ac:dyDescent="0.25">
      <c r="B234" s="86" t="s">
        <v>5</v>
      </c>
      <c r="C234" s="87"/>
      <c r="D234" s="104"/>
      <c r="E234" s="40">
        <f>SUBTOTAL(9,E223:E233)</f>
        <v>103302335</v>
      </c>
    </row>
    <row r="235" spans="2:6" ht="10.95" customHeight="1" thickBot="1" x14ac:dyDescent="0.3"/>
    <row r="236" spans="2:6" ht="23.4" thickBot="1" x14ac:dyDescent="0.3">
      <c r="B236" s="16" t="s">
        <v>66</v>
      </c>
      <c r="C236" s="89" t="s">
        <v>0</v>
      </c>
      <c r="D236" s="89"/>
      <c r="E236" s="17" t="s">
        <v>147</v>
      </c>
    </row>
    <row r="237" spans="2:6" ht="24" customHeight="1" x14ac:dyDescent="0.25">
      <c r="B237" s="41" t="s">
        <v>1</v>
      </c>
      <c r="C237" s="85" t="s">
        <v>96</v>
      </c>
      <c r="D237" s="85"/>
      <c r="E237" s="62">
        <f>E11+E13+E20+E23+E29+E37+E44+E47+E50+E58+E64+E66+E71+E74+E76+E78+E80+E82+E84+E86+E88+E90+E92+E96+E100+E104+E108+E113+E117+E121+E126+E131+E136+E141+E146+E151+E156+E161+E166+E171+E176+E181+E186+E191+E196+E201+E206+E210+E217</f>
        <v>56066434</v>
      </c>
      <c r="F237" s="65"/>
    </row>
    <row r="238" spans="2:6" x14ac:dyDescent="0.25">
      <c r="B238" s="42" t="s">
        <v>4</v>
      </c>
      <c r="C238" s="85" t="s">
        <v>97</v>
      </c>
      <c r="D238" s="85"/>
      <c r="E238" s="45">
        <f>E14+E21+E97+E101+E105+E109+E114+E118+E122+E127+E132+E137+E142+E147+E152+E157+E162+E167+E172+E177+E182+E187+E192+E197+E202+E207+E211+E218</f>
        <v>3144700</v>
      </c>
    </row>
    <row r="239" spans="2:6" ht="24.6" customHeight="1" x14ac:dyDescent="0.25">
      <c r="B239" s="42" t="s">
        <v>2</v>
      </c>
      <c r="C239" s="85" t="s">
        <v>25</v>
      </c>
      <c r="D239" s="85"/>
      <c r="E239" s="45">
        <f>E15+E24+E59+E68+E72+E93+E212</f>
        <v>5262617</v>
      </c>
    </row>
    <row r="240" spans="2:6" x14ac:dyDescent="0.25">
      <c r="B240" s="42" t="s">
        <v>41</v>
      </c>
      <c r="C240" s="91" t="s">
        <v>108</v>
      </c>
      <c r="D240" s="92"/>
      <c r="E240" s="45">
        <f>E40</f>
        <v>2531200</v>
      </c>
    </row>
    <row r="241" spans="2:5" x14ac:dyDescent="0.25">
      <c r="B241" s="42" t="s">
        <v>3</v>
      </c>
      <c r="C241" s="85" t="s">
        <v>98</v>
      </c>
      <c r="D241" s="85"/>
      <c r="E241" s="45">
        <f>E51+E55+E115+E119+E123+E128+E133+E138+E143+E148+E153+E158+E163+E168+E173+E178+E183+E188+E193+E198+E203+E56</f>
        <v>24720735</v>
      </c>
    </row>
    <row r="242" spans="2:5" x14ac:dyDescent="0.25">
      <c r="B242" s="42" t="s">
        <v>37</v>
      </c>
      <c r="C242" s="85" t="s">
        <v>99</v>
      </c>
      <c r="D242" s="85"/>
      <c r="E242" s="45">
        <f>E18+E34+E53+E61+E106+E124+E129+E134+E139+E144+E149+E154+E159+E164+E169+E174+E179+E184+E189+E194+E199+E204+E208+E213+E27+E110+E98+E94+E102+E48</f>
        <v>3113707</v>
      </c>
    </row>
    <row r="243" spans="2:5" x14ac:dyDescent="0.25">
      <c r="B243" s="42" t="s">
        <v>106</v>
      </c>
      <c r="C243" s="91" t="s">
        <v>145</v>
      </c>
      <c r="D243" s="92"/>
      <c r="E243" s="45">
        <f>E17+E33+E42+E52+E60+E215+E26</f>
        <v>643729</v>
      </c>
    </row>
    <row r="244" spans="2:5" x14ac:dyDescent="0.25">
      <c r="B244" s="42" t="s">
        <v>36</v>
      </c>
      <c r="C244" s="106" t="s">
        <v>24</v>
      </c>
      <c r="D244" s="106"/>
      <c r="E244" s="45">
        <f>E30</f>
        <v>1227800</v>
      </c>
    </row>
    <row r="245" spans="2:5" x14ac:dyDescent="0.25">
      <c r="B245" s="42" t="s">
        <v>45</v>
      </c>
      <c r="C245" s="85" t="s">
        <v>26</v>
      </c>
      <c r="D245" s="85"/>
      <c r="E245" s="45">
        <f>E16+E35+E41+E54+E62+E214+E25+E111</f>
        <v>5063183</v>
      </c>
    </row>
    <row r="246" spans="2:5" ht="24" customHeight="1" x14ac:dyDescent="0.25">
      <c r="B246" s="42" t="s">
        <v>101</v>
      </c>
      <c r="C246" s="85" t="s">
        <v>102</v>
      </c>
      <c r="D246" s="85"/>
      <c r="E246" s="45">
        <f>E32</f>
        <v>474000</v>
      </c>
    </row>
    <row r="247" spans="2:5" x14ac:dyDescent="0.25">
      <c r="B247" s="42" t="s">
        <v>39</v>
      </c>
      <c r="C247" s="85" t="s">
        <v>100</v>
      </c>
      <c r="D247" s="85"/>
      <c r="E247" s="45">
        <f>E38+E67</f>
        <v>149300</v>
      </c>
    </row>
    <row r="248" spans="2:5" x14ac:dyDescent="0.25">
      <c r="B248" s="42" t="s">
        <v>40</v>
      </c>
      <c r="C248" s="85" t="s">
        <v>27</v>
      </c>
      <c r="D248" s="85"/>
      <c r="E248" s="45">
        <f>E39+E45</f>
        <v>329930</v>
      </c>
    </row>
    <row r="249" spans="2:5" ht="25.2" customHeight="1" thickBot="1" x14ac:dyDescent="0.3">
      <c r="B249" s="44" t="s">
        <v>104</v>
      </c>
      <c r="C249" s="105" t="s">
        <v>107</v>
      </c>
      <c r="D249" s="105"/>
      <c r="E249" s="46">
        <f>E31</f>
        <v>575000</v>
      </c>
    </row>
    <row r="250" spans="2:5" ht="12.6" customHeight="1" thickBot="1" x14ac:dyDescent="0.3">
      <c r="B250" s="99" t="s">
        <v>5</v>
      </c>
      <c r="C250" s="100"/>
      <c r="D250" s="101"/>
      <c r="E250" s="43">
        <f>SUBTOTAL(9,E237:E249)</f>
        <v>103302335</v>
      </c>
    </row>
  </sheetData>
  <mergeCells count="136">
    <mergeCell ref="B108:B111"/>
    <mergeCell ref="C108:C111"/>
    <mergeCell ref="B146:B149"/>
    <mergeCell ref="C146:C149"/>
    <mergeCell ref="A8:E8"/>
    <mergeCell ref="A13:A70"/>
    <mergeCell ref="A96:A99"/>
    <mergeCell ref="A100:A103"/>
    <mergeCell ref="A11:A12"/>
    <mergeCell ref="A74:A75"/>
    <mergeCell ref="A76:A77"/>
    <mergeCell ref="A78:A79"/>
    <mergeCell ref="A80:A81"/>
    <mergeCell ref="A82:A83"/>
    <mergeCell ref="A84:A85"/>
    <mergeCell ref="A71:A73"/>
    <mergeCell ref="B71:B72"/>
    <mergeCell ref="C71:C72"/>
    <mergeCell ref="C58:C62"/>
    <mergeCell ref="C29:C35"/>
    <mergeCell ref="C44:C45"/>
    <mergeCell ref="A86:A87"/>
    <mergeCell ref="A88:A89"/>
    <mergeCell ref="C20:C21"/>
    <mergeCell ref="B250:D250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3:D233"/>
    <mergeCell ref="B234:D234"/>
    <mergeCell ref="C236:D236"/>
    <mergeCell ref="C247:D247"/>
    <mergeCell ref="C248:D248"/>
    <mergeCell ref="C249:D249"/>
    <mergeCell ref="C237:D237"/>
    <mergeCell ref="C238:D238"/>
    <mergeCell ref="C239:D239"/>
    <mergeCell ref="C241:D241"/>
    <mergeCell ref="C242:D242"/>
    <mergeCell ref="C244:D244"/>
    <mergeCell ref="C240:D240"/>
    <mergeCell ref="C245:D245"/>
    <mergeCell ref="C243:D243"/>
    <mergeCell ref="A201:A205"/>
    <mergeCell ref="A210:A216"/>
    <mergeCell ref="C206:C208"/>
    <mergeCell ref="B206:B208"/>
    <mergeCell ref="A206:A209"/>
    <mergeCell ref="C232:D232"/>
    <mergeCell ref="A191:A195"/>
    <mergeCell ref="A217:A219"/>
    <mergeCell ref="B217:B218"/>
    <mergeCell ref="C217:C218"/>
    <mergeCell ref="B201:B204"/>
    <mergeCell ref="C201:C204"/>
    <mergeCell ref="B191:B194"/>
    <mergeCell ref="C191:C194"/>
    <mergeCell ref="B196:B199"/>
    <mergeCell ref="C196:C199"/>
    <mergeCell ref="C246:D246"/>
    <mergeCell ref="A220:C220"/>
    <mergeCell ref="C222:D222"/>
    <mergeCell ref="C223:D223"/>
    <mergeCell ref="A90:A91"/>
    <mergeCell ref="A92:A95"/>
    <mergeCell ref="A131:A135"/>
    <mergeCell ref="A136:A140"/>
    <mergeCell ref="A151:A155"/>
    <mergeCell ref="A141:A145"/>
    <mergeCell ref="A146:A150"/>
    <mergeCell ref="A104:A107"/>
    <mergeCell ref="A113:A116"/>
    <mergeCell ref="A121:A125"/>
    <mergeCell ref="A126:A130"/>
    <mergeCell ref="A108:A112"/>
    <mergeCell ref="B104:B106"/>
    <mergeCell ref="B113:B115"/>
    <mergeCell ref="B117:B119"/>
    <mergeCell ref="C117:C119"/>
    <mergeCell ref="B210:B215"/>
    <mergeCell ref="C210:C215"/>
    <mergeCell ref="C113:C115"/>
    <mergeCell ref="A117:A120"/>
    <mergeCell ref="C50:C54"/>
    <mergeCell ref="B13:B69"/>
    <mergeCell ref="C66:C68"/>
    <mergeCell ref="C13:C18"/>
    <mergeCell ref="C37:C42"/>
    <mergeCell ref="C104:C106"/>
    <mergeCell ref="C23:C27"/>
    <mergeCell ref="B92:B94"/>
    <mergeCell ref="C92:C94"/>
    <mergeCell ref="B96:B98"/>
    <mergeCell ref="C96:C98"/>
    <mergeCell ref="C47:C48"/>
    <mergeCell ref="B100:B102"/>
    <mergeCell ref="C100:C102"/>
    <mergeCell ref="B126:B129"/>
    <mergeCell ref="C126:C129"/>
    <mergeCell ref="B121:B124"/>
    <mergeCell ref="C121:C124"/>
    <mergeCell ref="A156:A160"/>
    <mergeCell ref="A171:A175"/>
    <mergeCell ref="A176:A180"/>
    <mergeCell ref="A161:A165"/>
    <mergeCell ref="A166:A170"/>
    <mergeCell ref="B166:B169"/>
    <mergeCell ref="B171:B174"/>
    <mergeCell ref="C171:C174"/>
    <mergeCell ref="B176:B179"/>
    <mergeCell ref="C176:C179"/>
    <mergeCell ref="B131:B134"/>
    <mergeCell ref="C131:C134"/>
    <mergeCell ref="B141:B144"/>
    <mergeCell ref="C141:C144"/>
    <mergeCell ref="B136:B139"/>
    <mergeCell ref="C136:C139"/>
    <mergeCell ref="B151:B154"/>
    <mergeCell ref="C151:C154"/>
    <mergeCell ref="A181:A185"/>
    <mergeCell ref="A186:A190"/>
    <mergeCell ref="A196:A200"/>
    <mergeCell ref="B186:B189"/>
    <mergeCell ref="C186:C189"/>
    <mergeCell ref="B156:B159"/>
    <mergeCell ref="C156:C159"/>
    <mergeCell ref="C166:C169"/>
    <mergeCell ref="C181:C184"/>
    <mergeCell ref="B161:B164"/>
    <mergeCell ref="C161:C164"/>
    <mergeCell ref="B181:B184"/>
  </mergeCells>
  <conditionalFormatting sqref="E11 E13:E18 E74 E76 E78 E80 E82 E84 E86 E88 E90 E92:E94 E96 E100 E104 E106 E108:E111 E113 E115 E131 E133:E134 E136:E137 E141 E143:E144 E146 E148:E149 E151 E153:E154 E156 E158:E159 E161 E163:E164 E166:E167 E171:E174 E176 E178:E179 E181 E183:E184 E186:E187 E196:E199 E201:E202 E206:E208 E210:E215 E237:E249">
    <cfRule type="cellIs" dxfId="11" priority="24" stopIfTrue="1" operator="equal">
      <formula>0</formula>
    </cfRule>
  </conditionalFormatting>
  <conditionalFormatting sqref="E11:E220">
    <cfRule type="cellIs" dxfId="10" priority="3" stopIfTrue="1" operator="equal">
      <formula>0</formula>
    </cfRule>
  </conditionalFormatting>
  <conditionalFormatting sqref="E44">
    <cfRule type="cellIs" dxfId="9" priority="18" stopIfTrue="1" operator="equal">
      <formula>0</formula>
    </cfRule>
  </conditionalFormatting>
  <conditionalFormatting sqref="E62">
    <cfRule type="cellIs" dxfId="8" priority="17" stopIfTrue="1" operator="equal">
      <formula>0</formula>
    </cfRule>
  </conditionalFormatting>
  <conditionalFormatting sqref="E71:E72">
    <cfRule type="cellIs" dxfId="7" priority="4" stopIfTrue="1" operator="equal">
      <formula>0</formula>
    </cfRule>
  </conditionalFormatting>
  <conditionalFormatting sqref="E117 E119">
    <cfRule type="cellIs" dxfId="6" priority="12" stopIfTrue="1" operator="equal">
      <formula>0</formula>
    </cfRule>
  </conditionalFormatting>
  <conditionalFormatting sqref="E121 E123:E124">
    <cfRule type="cellIs" dxfId="5" priority="10" stopIfTrue="1" operator="equal">
      <formula>0</formula>
    </cfRule>
  </conditionalFormatting>
  <conditionalFormatting sqref="E126 E128:E129">
    <cfRule type="cellIs" dxfId="4" priority="8" stopIfTrue="1" operator="equal">
      <formula>0</formula>
    </cfRule>
  </conditionalFormatting>
  <conditionalFormatting sqref="E191:E192">
    <cfRule type="cellIs" dxfId="3" priority="6" stopIfTrue="1" operator="equal">
      <formula>0</formula>
    </cfRule>
  </conditionalFormatting>
  <conditionalFormatting sqref="E220">
    <cfRule type="cellIs" dxfId="2" priority="20" stopIfTrue="1" operator="equal">
      <formula>0</formula>
    </cfRule>
  </conditionalFormatting>
  <conditionalFormatting sqref="E223:E234">
    <cfRule type="cellIs" dxfId="1" priority="15" stopIfTrue="1" operator="equal">
      <formula>0</formula>
    </cfRule>
  </conditionalFormatting>
  <conditionalFormatting sqref="E250">
    <cfRule type="cellIs" dxfId="0" priority="13" stopIfTrue="1" operator="equal">
      <formula>0</formula>
    </cfRule>
  </conditionalFormatting>
  <pageMargins left="0.7" right="0.7" top="0.75" bottom="0.75" header="0.3" footer="0.3"/>
  <pageSetup paperSize="9" scale="97" fitToHeight="0" orientation="portrait" r:id="rId1"/>
  <headerFooter alignWithMargins="0"/>
  <ignoredErrors>
    <ignoredError sqref="E24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įstaiga,programa,šaltinis</vt:lpstr>
      <vt:lpstr>'įstaiga,programa,šaltinis'!Print_Titles</vt:lpstr>
    </vt:vector>
  </TitlesOfParts>
  <Company>Eksitonas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Krause</dc:creator>
  <cp:lastModifiedBy>Aušra Adomaitienė</cp:lastModifiedBy>
  <cp:lastPrinted>2026-06-16T05:18:11Z</cp:lastPrinted>
  <dcterms:created xsi:type="dcterms:W3CDTF">2008-12-14T21:40:51Z</dcterms:created>
  <dcterms:modified xsi:type="dcterms:W3CDTF">2026-08-18T13:03:46Z</dcterms:modified>
</cp:coreProperties>
</file>