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6-28 T2-\"/>
    </mc:Choice>
  </mc:AlternateContent>
  <xr:revisionPtr revIDLastSave="0" documentId="13_ncr:1_{4A5861F8-BA8C-4D09-BE16-BB220CD83EE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2" i="8" l="1"/>
  <c r="E239" i="8"/>
  <c r="E109" i="8"/>
  <c r="E97" i="8"/>
  <c r="E93" i="8"/>
  <c r="E240" i="8"/>
  <c r="E137" i="8" l="1"/>
  <c r="E132" i="8"/>
  <c r="E122" i="8"/>
  <c r="E243" i="8"/>
  <c r="E43" i="8" l="1"/>
  <c r="E66" i="8"/>
  <c r="E207" i="8"/>
  <c r="E213" i="8" s="1"/>
  <c r="E244" i="8"/>
  <c r="E56" i="8"/>
  <c r="E23" i="8"/>
  <c r="E19" i="8"/>
  <c r="E28" i="8" l="1"/>
  <c r="E114" i="8"/>
  <c r="E143" i="8" l="1"/>
  <c r="E147" i="8" s="1"/>
  <c r="E198" i="8"/>
  <c r="E193" i="8"/>
  <c r="E188" i="8"/>
  <c r="E178" i="8"/>
  <c r="E173" i="8"/>
  <c r="E168" i="8"/>
  <c r="E163" i="8"/>
  <c r="E158" i="8"/>
  <c r="E153" i="8"/>
  <c r="E148" i="8"/>
  <c r="E152" i="8" s="1"/>
  <c r="E138" i="8"/>
  <c r="E142" i="8" s="1"/>
  <c r="E110" i="8"/>
  <c r="E125" i="8"/>
  <c r="E127" i="8" s="1"/>
  <c r="E234" i="8" l="1"/>
  <c r="E54" i="8"/>
  <c r="E200" i="8"/>
  <c r="E202" i="8" s="1"/>
  <c r="E195" i="8"/>
  <c r="E197" i="8" s="1"/>
  <c r="E190" i="8"/>
  <c r="E192" i="8" s="1"/>
  <c r="E185" i="8"/>
  <c r="E187" i="8" s="1"/>
  <c r="E180" i="8"/>
  <c r="E182" i="8" s="1"/>
  <c r="E175" i="8"/>
  <c r="E177" i="8" s="1"/>
  <c r="E170" i="8"/>
  <c r="E172" i="8" s="1"/>
  <c r="E165" i="8"/>
  <c r="E167" i="8" s="1"/>
  <c r="E160" i="8"/>
  <c r="E162" i="8" s="1"/>
  <c r="E155" i="8"/>
  <c r="E157" i="8" s="1"/>
  <c r="E238" i="8" l="1"/>
  <c r="E216" i="8"/>
  <c r="E67" i="8" l="1"/>
  <c r="E85" i="8" l="1"/>
  <c r="E71" i="8"/>
  <c r="E111" i="8"/>
  <c r="E237" i="8"/>
  <c r="E246" i="8"/>
  <c r="E241" i="8"/>
  <c r="E102" i="8"/>
  <c r="E75" i="8"/>
  <c r="E230" i="8"/>
  <c r="E63" i="8"/>
  <c r="E229" i="8" s="1"/>
  <c r="E48" i="8"/>
  <c r="E12" i="8"/>
  <c r="E81" i="8"/>
  <c r="E77" i="8"/>
  <c r="E83" i="8"/>
  <c r="E73" i="8"/>
  <c r="E87" i="8"/>
  <c r="E79" i="8"/>
  <c r="E89" i="8"/>
  <c r="E235" i="8" l="1"/>
  <c r="E220" i="8"/>
  <c r="E61" i="8"/>
  <c r="E46" i="8"/>
  <c r="E225" i="8" s="1"/>
  <c r="E222" i="8"/>
  <c r="E245" i="8"/>
  <c r="E206" i="8"/>
  <c r="E104" i="8"/>
  <c r="E55" i="8"/>
  <c r="E22" i="8"/>
  <c r="E113" i="8"/>
  <c r="E117" i="8"/>
  <c r="E236" i="8"/>
  <c r="E224" i="8"/>
  <c r="E36" i="8"/>
  <c r="E223" i="8" s="1"/>
  <c r="E100" i="8"/>
  <c r="E221" i="8" l="1"/>
  <c r="E68" i="8"/>
  <c r="E217" i="8" s="1"/>
  <c r="E226" i="8"/>
  <c r="E228" i="8"/>
  <c r="E247" i="8"/>
  <c r="E227" i="8"/>
  <c r="E231" i="8" l="1"/>
</calcChain>
</file>

<file path=xl/sharedStrings.xml><?xml version="1.0" encoding="utf-8"?>
<sst xmlns="http://schemas.openxmlformats.org/spreadsheetml/2006/main" count="401" uniqueCount="156">
  <si>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</si>
  <si>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</si>
  <si>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</si>
  <si>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</si>
  <si>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</si>
  <si>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</si>
  <si>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</si>
  <si>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</si>
  <si>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</si>
  <si>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</si>
  <si>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</si>
  <si>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</si>
  <si>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</si>
  <si>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</si>
  <si>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</si>
  <si>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</si>
  <si>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</si>
  <si>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</si>
  <si>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</si>
  <si>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</si>
  <si>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</si>
  <si>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</si>
  <si>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</si>
  <si>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</si>
  <si>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</si>
  <si>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</si>
  <si>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</si>
  <si>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</si>
  <si>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</si>
  <si>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</si>
  <si>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</si>
  <si>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</si>
  <si>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</si>
  <si>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</si>
  <si>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</si>
  <si>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</si>
  <si>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</si>
  <si>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</si>
  <si>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</si>
  <si>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</si>
  <si>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</si>
  <si>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</si>
  <si>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</si>
  <si>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</si>
  <si>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</si>
  <si>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</si>
  <si>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</si>
  <si>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</si>
  <si>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</si>
  <si>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</si>
  <si>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</si>
  <si>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</si>
  <si>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</si>
  <si>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</si>
  <si>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</si>
  <si>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</si>
  <si>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</si>
  <si>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</si>
  <si>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</si>
  <si>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</si>
  <si>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</si>
  <si>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</si>
  <si>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</si>
  <si>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</si>
  <si>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</si>
  <si>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</si>
  <si>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</si>
  <si>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</si>
  <si>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</si>
  <si>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</si>
  <si>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</si>
  <si>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</si>
  <si>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</si>
  <si>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</si>
  <si>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</si>
  <si>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</si>
  <si>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</si>
  <si>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</si>
  <si>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</si>
  <si>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</si>
  <si>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</si>
  <si>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</si>
  <si>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</si>
  <si>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</si>
  <si>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</si>
  <si>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</si>
  <si>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</si>
  <si>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</si>
  <si>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</si>
  <si>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</si>
  <si>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</si>
  <si>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</si>
  <si>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</si>
  <si>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</si>
  <si>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</si>
  <si>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</si>
  <si>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</si>
  <si>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</si>
  <si>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</si>
  <si>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</si>
  <si>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</si>
  <si>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</si>
  <si>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</si>
  <si>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</si>
  <si>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</si>
  <si>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</si>
  <si>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</si>
  <si>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</si>
  <si>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</si>
  <si>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</si>
  <si>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</si>
  <si>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</si>
  <si>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</si>
  <si>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</si>
  <si>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</si>
  <si>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</si>
  <si>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</si>
  <si>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</si>
  <si>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</si>
  <si>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</si>
  <si>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</si>
  <si>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</si>
  <si>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</si>
  <si>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</si>
  <si>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</si>
  <si>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</si>
  <si>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</si>
  <si>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</si>
  <si>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</si>
  <si>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</si>
  <si>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</si>
  <si>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</si>
  <si>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</si>
  <si>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</si>
  <si>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</si>
  <si>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</si>
  <si>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</si>
  <si>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</si>
  <si>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</si>
  <si>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</si>
  <si>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</si>
  <si>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</si>
  <si>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</si>
  <si>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</si>
  <si>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</si>
  <si>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</si>
  <si>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</si>
  <si>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</si>
  <si>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</si>
  <si>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</si>
  <si>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</si>
  <si>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</si>
  <si>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</si>
  <si>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</si>
  <si>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3 priedas</t>
  </si>
  <si>
    <t xml:space="preserve">                                                                             2026 m. birželio   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</si>
</sst>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44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7"/>
  <sheetViews>
    <sheetView tabSelected="1" topLeftCell="A195" zoomScaleNormal="100" workbookViewId="0">
      <selection activeCell="I238" sqref="I238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ht="15" x14ac:dyDescent="0.25">
      <c r="B1" s="69" t="s">
        <v>150</v>
      </c>
      <c r="C1" s="69"/>
      <c r="D1" s="69"/>
    </row>
    <row r="2" spans="1:5" ht="15.75" x14ac:dyDescent="0.25">
      <c r="B2" s="69" t="s">
        <v>151</v>
      </c>
      <c r="C2" s="70"/>
      <c r="D2" s="70"/>
    </row>
    <row r="3" spans="1:5" ht="15.75" x14ac:dyDescent="0.25">
      <c r="B3" s="69" t="s">
        <v>152</v>
      </c>
      <c r="C3" s="70"/>
      <c r="D3" s="70"/>
    </row>
    <row r="4" spans="1:5" ht="15.75" x14ac:dyDescent="0.25">
      <c r="B4" s="69" t="s">
        <v>154</v>
      </c>
      <c r="C4" s="70"/>
      <c r="D4" s="70"/>
      <c r="E4" s="68"/>
    </row>
    <row r="5" spans="1:5" ht="15.75" x14ac:dyDescent="0.25">
      <c r="B5" s="69" t="s">
        <v>153</v>
      </c>
      <c r="C5" s="70"/>
      <c r="D5" s="70"/>
      <c r="E5" s="68"/>
    </row>
    <row r="6" spans="1:5" ht="15.75" customHeight="1" x14ac:dyDescent="0.25">
      <c r="B6" s="69" t="s">
        <v>155</v>
      </c>
      <c r="C6" s="70"/>
      <c r="D6" s="70"/>
      <c r="E6" s="68"/>
    </row>
    <row r="7" spans="1:5" x14ac:dyDescent="0.2">
      <c r="B7" s="1"/>
      <c r="C7" s="1"/>
      <c r="D7" s="5"/>
      <c r="E7" s="1"/>
    </row>
    <row r="8" spans="1:5" ht="15.75" x14ac:dyDescent="0.2">
      <c r="A8" s="74" t="s">
        <v>146</v>
      </c>
      <c r="B8" s="74"/>
      <c r="C8" s="74"/>
      <c r="D8" s="74"/>
      <c r="E8" s="74"/>
    </row>
    <row r="9" spans="1:5" ht="12.75" thickBot="1" x14ac:dyDescent="0.25">
      <c r="B9" s="3"/>
      <c r="C9" s="3"/>
      <c r="D9" s="5"/>
      <c r="E9" s="1"/>
    </row>
    <row r="10" spans="1:5" ht="24.75" thickBot="1" x14ac:dyDescent="0.25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">
      <c r="A11" s="78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" customHeight="1" thickBot="1" x14ac:dyDescent="0.25">
      <c r="A12" s="80"/>
      <c r="B12" s="21" t="s">
        <v>21</v>
      </c>
      <c r="C12" s="22"/>
      <c r="D12" s="23"/>
      <c r="E12" s="35">
        <f>SUBTOTAL(9,E11:E11)</f>
        <v>124441</v>
      </c>
    </row>
    <row r="13" spans="1:5" x14ac:dyDescent="0.2">
      <c r="A13" s="75" t="s">
        <v>23</v>
      </c>
      <c r="B13" s="106" t="s">
        <v>30</v>
      </c>
      <c r="C13" s="71" t="s">
        <v>31</v>
      </c>
      <c r="D13" s="8" t="s">
        <v>1</v>
      </c>
      <c r="E13" s="30">
        <v>7654326</v>
      </c>
    </row>
    <row r="14" spans="1:5" ht="12" customHeight="1" x14ac:dyDescent="0.2">
      <c r="A14" s="76"/>
      <c r="B14" s="107"/>
      <c r="C14" s="72"/>
      <c r="D14" s="6" t="s">
        <v>4</v>
      </c>
      <c r="E14" s="31">
        <v>99700</v>
      </c>
    </row>
    <row r="15" spans="1:5" ht="12" customHeight="1" x14ac:dyDescent="0.2">
      <c r="A15" s="76"/>
      <c r="B15" s="107"/>
      <c r="C15" s="72"/>
      <c r="D15" s="6" t="s">
        <v>2</v>
      </c>
      <c r="E15" s="31">
        <v>269719</v>
      </c>
    </row>
    <row r="16" spans="1:5" ht="12" customHeight="1" x14ac:dyDescent="0.2">
      <c r="A16" s="76"/>
      <c r="B16" s="107"/>
      <c r="C16" s="72"/>
      <c r="D16" s="6" t="s">
        <v>45</v>
      </c>
      <c r="E16" s="31">
        <v>25770</v>
      </c>
    </row>
    <row r="17" spans="1:5" ht="12" customHeight="1" x14ac:dyDescent="0.2">
      <c r="A17" s="76"/>
      <c r="B17" s="107"/>
      <c r="C17" s="72"/>
      <c r="D17" s="6" t="s">
        <v>106</v>
      </c>
      <c r="E17" s="31">
        <v>4550</v>
      </c>
    </row>
    <row r="18" spans="1:5" ht="12" customHeight="1" x14ac:dyDescent="0.2">
      <c r="A18" s="76"/>
      <c r="B18" s="107"/>
      <c r="C18" s="73"/>
      <c r="D18" s="6" t="s">
        <v>37</v>
      </c>
      <c r="E18" s="31">
        <v>24419</v>
      </c>
    </row>
    <row r="19" spans="1:5" ht="12" customHeight="1" x14ac:dyDescent="0.2">
      <c r="A19" s="76"/>
      <c r="B19" s="107"/>
      <c r="C19" s="25" t="s">
        <v>20</v>
      </c>
      <c r="D19" s="24"/>
      <c r="E19" s="34">
        <f>SUBTOTAL(9,E13:E18)</f>
        <v>8078484</v>
      </c>
    </row>
    <row r="20" spans="1:5" ht="12" customHeight="1" x14ac:dyDescent="0.2">
      <c r="A20" s="76"/>
      <c r="B20" s="107"/>
      <c r="C20" s="83" t="s">
        <v>32</v>
      </c>
      <c r="D20" s="6" t="s">
        <v>1</v>
      </c>
      <c r="E20" s="31">
        <v>1610000</v>
      </c>
    </row>
    <row r="21" spans="1:5" ht="12" customHeight="1" x14ac:dyDescent="0.2">
      <c r="A21" s="76"/>
      <c r="B21" s="107"/>
      <c r="C21" s="72"/>
      <c r="D21" s="6" t="s">
        <v>4</v>
      </c>
      <c r="E21" s="31">
        <v>241900</v>
      </c>
    </row>
    <row r="22" spans="1:5" ht="12" customHeight="1" x14ac:dyDescent="0.2">
      <c r="A22" s="76"/>
      <c r="B22" s="107"/>
      <c r="C22" s="25" t="s">
        <v>20</v>
      </c>
      <c r="D22" s="24"/>
      <c r="E22" s="34">
        <f>SUM(E20:E21)</f>
        <v>1851900</v>
      </c>
    </row>
    <row r="23" spans="1:5" ht="12" customHeight="1" x14ac:dyDescent="0.2">
      <c r="A23" s="76"/>
      <c r="B23" s="107"/>
      <c r="C23" s="83" t="s">
        <v>33</v>
      </c>
      <c r="D23" s="6" t="s">
        <v>1</v>
      </c>
      <c r="E23" s="31">
        <f>580000</f>
        <v>580000</v>
      </c>
    </row>
    <row r="24" spans="1:5" ht="12" customHeight="1" x14ac:dyDescent="0.2">
      <c r="A24" s="76"/>
      <c r="B24" s="107"/>
      <c r="C24" s="72"/>
      <c r="D24" s="6" t="s">
        <v>2</v>
      </c>
      <c r="E24" s="31">
        <v>463400</v>
      </c>
    </row>
    <row r="25" spans="1:5" ht="12" customHeight="1" x14ac:dyDescent="0.2">
      <c r="A25" s="76"/>
      <c r="B25" s="107"/>
      <c r="C25" s="72"/>
      <c r="D25" s="6" t="s">
        <v>45</v>
      </c>
      <c r="E25" s="31">
        <v>324000</v>
      </c>
    </row>
    <row r="26" spans="1:5" ht="12" customHeight="1" x14ac:dyDescent="0.2">
      <c r="A26" s="76"/>
      <c r="B26" s="107"/>
      <c r="C26" s="72"/>
      <c r="D26" s="6" t="s">
        <v>106</v>
      </c>
      <c r="E26" s="31">
        <v>44000</v>
      </c>
    </row>
    <row r="27" spans="1:5" ht="12" customHeight="1" x14ac:dyDescent="0.2">
      <c r="A27" s="76"/>
      <c r="B27" s="107"/>
      <c r="C27" s="73"/>
      <c r="D27" s="6" t="s">
        <v>37</v>
      </c>
      <c r="E27" s="31">
        <v>469268</v>
      </c>
    </row>
    <row r="28" spans="1:5" ht="12" customHeight="1" x14ac:dyDescent="0.2">
      <c r="A28" s="76"/>
      <c r="B28" s="107"/>
      <c r="C28" s="25" t="s">
        <v>20</v>
      </c>
      <c r="D28" s="24"/>
      <c r="E28" s="34">
        <f>SUBTOTAL(9,E23:E27)</f>
        <v>1880668</v>
      </c>
    </row>
    <row r="29" spans="1:5" ht="12" customHeight="1" x14ac:dyDescent="0.2">
      <c r="A29" s="76"/>
      <c r="B29" s="107"/>
      <c r="C29" s="81" t="s">
        <v>35</v>
      </c>
      <c r="D29" s="6" t="s">
        <v>1</v>
      </c>
      <c r="E29" s="31">
        <v>5675221</v>
      </c>
    </row>
    <row r="30" spans="1:5" ht="12" customHeight="1" x14ac:dyDescent="0.2">
      <c r="A30" s="76"/>
      <c r="B30" s="107"/>
      <c r="C30" s="82"/>
      <c r="D30" s="6" t="s">
        <v>36</v>
      </c>
      <c r="E30" s="31">
        <v>1227800</v>
      </c>
    </row>
    <row r="31" spans="1:5" ht="12" customHeight="1" x14ac:dyDescent="0.2">
      <c r="A31" s="76"/>
      <c r="B31" s="107"/>
      <c r="C31" s="82"/>
      <c r="D31" s="6" t="s">
        <v>104</v>
      </c>
      <c r="E31" s="31">
        <v>575000</v>
      </c>
    </row>
    <row r="32" spans="1:5" ht="12" customHeight="1" x14ac:dyDescent="0.2">
      <c r="A32" s="76"/>
      <c r="B32" s="107"/>
      <c r="C32" s="82"/>
      <c r="D32" s="6" t="s">
        <v>101</v>
      </c>
      <c r="E32" s="31">
        <v>474000</v>
      </c>
    </row>
    <row r="33" spans="1:5" ht="12" customHeight="1" x14ac:dyDescent="0.2">
      <c r="A33" s="76"/>
      <c r="B33" s="107"/>
      <c r="C33" s="82"/>
      <c r="D33" s="6" t="s">
        <v>106</v>
      </c>
      <c r="E33" s="31">
        <v>317304</v>
      </c>
    </row>
    <row r="34" spans="1:5" ht="12" customHeight="1" x14ac:dyDescent="0.2">
      <c r="A34" s="76"/>
      <c r="B34" s="107"/>
      <c r="C34" s="82"/>
      <c r="D34" s="6" t="s">
        <v>37</v>
      </c>
      <c r="E34" s="31">
        <v>845178</v>
      </c>
    </row>
    <row r="35" spans="1:5" ht="12" customHeight="1" x14ac:dyDescent="0.2">
      <c r="A35" s="76"/>
      <c r="B35" s="107"/>
      <c r="C35" s="82"/>
      <c r="D35" s="6" t="s">
        <v>34</v>
      </c>
      <c r="E35" s="31">
        <v>4339050</v>
      </c>
    </row>
    <row r="36" spans="1:5" ht="12" customHeight="1" x14ac:dyDescent="0.2">
      <c r="A36" s="76"/>
      <c r="B36" s="107"/>
      <c r="C36" s="25" t="s">
        <v>20</v>
      </c>
      <c r="D36" s="24"/>
      <c r="E36" s="34">
        <f t="shared" ref="E36" si="0">SUBTOTAL(9,E29:E35)</f>
        <v>13453553</v>
      </c>
    </row>
    <row r="37" spans="1:5" ht="12" customHeight="1" x14ac:dyDescent="0.2">
      <c r="A37" s="76"/>
      <c r="B37" s="107"/>
      <c r="C37" s="83" t="s">
        <v>38</v>
      </c>
      <c r="D37" s="6" t="s">
        <v>1</v>
      </c>
      <c r="E37" s="31">
        <v>9580300</v>
      </c>
    </row>
    <row r="38" spans="1:5" ht="12" customHeight="1" x14ac:dyDescent="0.2">
      <c r="A38" s="76"/>
      <c r="B38" s="107"/>
      <c r="C38" s="72"/>
      <c r="D38" s="6" t="s">
        <v>39</v>
      </c>
      <c r="E38" s="31">
        <v>74300</v>
      </c>
    </row>
    <row r="39" spans="1:5" ht="12" customHeight="1" x14ac:dyDescent="0.2">
      <c r="A39" s="76"/>
      <c r="B39" s="107"/>
      <c r="C39" s="72"/>
      <c r="D39" s="6" t="s">
        <v>40</v>
      </c>
      <c r="E39" s="31">
        <v>280364</v>
      </c>
    </row>
    <row r="40" spans="1:5" ht="12" customHeight="1" x14ac:dyDescent="0.2">
      <c r="A40" s="76"/>
      <c r="B40" s="107"/>
      <c r="C40" s="72"/>
      <c r="D40" s="6" t="s">
        <v>41</v>
      </c>
      <c r="E40" s="31">
        <v>2531200</v>
      </c>
    </row>
    <row r="41" spans="1:5" ht="12" customHeight="1" x14ac:dyDescent="0.2">
      <c r="A41" s="76"/>
      <c r="B41" s="107"/>
      <c r="C41" s="72"/>
      <c r="D41" s="6" t="s">
        <v>45</v>
      </c>
      <c r="E41" s="31">
        <v>54000</v>
      </c>
    </row>
    <row r="42" spans="1:5" ht="12" customHeight="1" x14ac:dyDescent="0.2">
      <c r="A42" s="76"/>
      <c r="B42" s="107"/>
      <c r="C42" s="73"/>
      <c r="D42" s="6" t="s">
        <v>106</v>
      </c>
      <c r="E42" s="31">
        <v>11400</v>
      </c>
    </row>
    <row r="43" spans="1:5" ht="12" customHeight="1" x14ac:dyDescent="0.2">
      <c r="A43" s="76"/>
      <c r="B43" s="107"/>
      <c r="C43" s="25" t="s">
        <v>20</v>
      </c>
      <c r="D43" s="24"/>
      <c r="E43" s="34">
        <f>SUBTOTAL(9,E37:E42)</f>
        <v>12531564</v>
      </c>
    </row>
    <row r="44" spans="1:5" ht="12" customHeight="1" x14ac:dyDescent="0.2">
      <c r="A44" s="76"/>
      <c r="B44" s="107"/>
      <c r="C44" s="83" t="s">
        <v>42</v>
      </c>
      <c r="D44" s="6" t="s">
        <v>1</v>
      </c>
      <c r="E44" s="31">
        <v>300734</v>
      </c>
    </row>
    <row r="45" spans="1:5" ht="12" customHeight="1" x14ac:dyDescent="0.2">
      <c r="A45" s="76"/>
      <c r="B45" s="107"/>
      <c r="C45" s="73"/>
      <c r="D45" s="6" t="s">
        <v>40</v>
      </c>
      <c r="E45" s="31">
        <v>49566</v>
      </c>
    </row>
    <row r="46" spans="1:5" ht="12" customHeight="1" x14ac:dyDescent="0.2">
      <c r="A46" s="76"/>
      <c r="B46" s="107"/>
      <c r="C46" s="25" t="s">
        <v>20</v>
      </c>
      <c r="D46" s="24"/>
      <c r="E46" s="34">
        <f>SUBTOTAL(9,E44:E45)</f>
        <v>350300</v>
      </c>
    </row>
    <row r="47" spans="1:5" ht="12" customHeight="1" x14ac:dyDescent="0.2">
      <c r="A47" s="76"/>
      <c r="B47" s="107"/>
      <c r="C47" s="20" t="s">
        <v>43</v>
      </c>
      <c r="D47" s="6" t="s">
        <v>1</v>
      </c>
      <c r="E47" s="31">
        <v>567000</v>
      </c>
    </row>
    <row r="48" spans="1:5" ht="12" customHeight="1" x14ac:dyDescent="0.2">
      <c r="A48" s="76"/>
      <c r="B48" s="107"/>
      <c r="C48" s="25" t="s">
        <v>20</v>
      </c>
      <c r="D48" s="24"/>
      <c r="E48" s="34">
        <f>SUBTOTAL(9,E47:E47)</f>
        <v>567000</v>
      </c>
    </row>
    <row r="49" spans="1:5" ht="12" customHeight="1" x14ac:dyDescent="0.2">
      <c r="A49" s="76"/>
      <c r="B49" s="107"/>
      <c r="C49" s="81" t="s">
        <v>44</v>
      </c>
      <c r="D49" s="6" t="s">
        <v>1</v>
      </c>
      <c r="E49" s="31">
        <v>1250300</v>
      </c>
    </row>
    <row r="50" spans="1:5" ht="12" customHeight="1" x14ac:dyDescent="0.2">
      <c r="A50" s="76"/>
      <c r="B50" s="107"/>
      <c r="C50" s="82"/>
      <c r="D50" s="6" t="s">
        <v>3</v>
      </c>
      <c r="E50" s="31">
        <v>650103</v>
      </c>
    </row>
    <row r="51" spans="1:5" ht="12" customHeight="1" x14ac:dyDescent="0.2">
      <c r="A51" s="76"/>
      <c r="B51" s="107"/>
      <c r="C51" s="82"/>
      <c r="D51" s="6" t="s">
        <v>106</v>
      </c>
      <c r="E51" s="31">
        <v>256822</v>
      </c>
    </row>
    <row r="52" spans="1:5" ht="12" customHeight="1" x14ac:dyDescent="0.2">
      <c r="A52" s="76"/>
      <c r="B52" s="107"/>
      <c r="C52" s="82"/>
      <c r="D52" s="6" t="s">
        <v>37</v>
      </c>
      <c r="E52" s="31">
        <v>332747</v>
      </c>
    </row>
    <row r="53" spans="1:5" ht="12" customHeight="1" x14ac:dyDescent="0.2">
      <c r="A53" s="76"/>
      <c r="B53" s="107"/>
      <c r="C53" s="82"/>
      <c r="D53" s="6" t="s">
        <v>45</v>
      </c>
      <c r="E53" s="31">
        <v>166659</v>
      </c>
    </row>
    <row r="54" spans="1:5" ht="12" customHeight="1" x14ac:dyDescent="0.2">
      <c r="A54" s="76"/>
      <c r="B54" s="107"/>
      <c r="C54" s="20" t="s">
        <v>105</v>
      </c>
      <c r="D54" s="48" t="s">
        <v>3</v>
      </c>
      <c r="E54" s="61">
        <f>3384064</f>
        <v>3384064</v>
      </c>
    </row>
    <row r="55" spans="1:5" ht="12" customHeight="1" x14ac:dyDescent="0.2">
      <c r="A55" s="76"/>
      <c r="B55" s="107"/>
      <c r="C55" s="25" t="s">
        <v>20</v>
      </c>
      <c r="D55" s="24"/>
      <c r="E55" s="34">
        <f>SUBTOTAL(9,E49:E54)</f>
        <v>6040695</v>
      </c>
    </row>
    <row r="56" spans="1:5" ht="12" customHeight="1" x14ac:dyDescent="0.2">
      <c r="A56" s="76"/>
      <c r="B56" s="107"/>
      <c r="C56" s="81" t="s">
        <v>46</v>
      </c>
      <c r="D56" s="6" t="s">
        <v>1</v>
      </c>
      <c r="E56" s="31">
        <f>3023000</f>
        <v>3023000</v>
      </c>
    </row>
    <row r="57" spans="1:5" ht="12" customHeight="1" x14ac:dyDescent="0.2">
      <c r="A57" s="76"/>
      <c r="B57" s="107"/>
      <c r="C57" s="82"/>
      <c r="D57" s="6" t="s">
        <v>2</v>
      </c>
      <c r="E57" s="31">
        <v>2692300</v>
      </c>
    </row>
    <row r="58" spans="1:5" ht="12" customHeight="1" x14ac:dyDescent="0.2">
      <c r="A58" s="76"/>
      <c r="B58" s="107"/>
      <c r="C58" s="82"/>
      <c r="D58" s="6" t="s">
        <v>106</v>
      </c>
      <c r="E58" s="31">
        <v>1600</v>
      </c>
    </row>
    <row r="59" spans="1:5" ht="12" customHeight="1" x14ac:dyDescent="0.2">
      <c r="A59" s="76"/>
      <c r="B59" s="107"/>
      <c r="C59" s="82"/>
      <c r="D59" s="6" t="s">
        <v>37</v>
      </c>
      <c r="E59" s="31">
        <v>310470</v>
      </c>
    </row>
    <row r="60" spans="1:5" ht="12" customHeight="1" x14ac:dyDescent="0.2">
      <c r="A60" s="76"/>
      <c r="B60" s="107"/>
      <c r="C60" s="82"/>
      <c r="D60" s="6" t="s">
        <v>45</v>
      </c>
      <c r="E60" s="31">
        <v>14400</v>
      </c>
    </row>
    <row r="61" spans="1:5" ht="12" customHeight="1" x14ac:dyDescent="0.2">
      <c r="A61" s="76"/>
      <c r="B61" s="107"/>
      <c r="C61" s="25" t="s">
        <v>20</v>
      </c>
      <c r="D61" s="24"/>
      <c r="E61" s="34">
        <f>SUBTOTAL(9,E56:E60)</f>
        <v>6041770</v>
      </c>
    </row>
    <row r="62" spans="1:5" ht="12" customHeight="1" x14ac:dyDescent="0.2">
      <c r="A62" s="76"/>
      <c r="B62" s="107"/>
      <c r="C62" s="12" t="s">
        <v>47</v>
      </c>
      <c r="D62" s="6" t="s">
        <v>1</v>
      </c>
      <c r="E62" s="31">
        <v>818500</v>
      </c>
    </row>
    <row r="63" spans="1:5" ht="12" customHeight="1" x14ac:dyDescent="0.2">
      <c r="A63" s="76"/>
      <c r="B63" s="107"/>
      <c r="C63" s="25" t="s">
        <v>20</v>
      </c>
      <c r="D63" s="6"/>
      <c r="E63" s="34">
        <f>SUBTOTAL(9,E62:E62)</f>
        <v>818500</v>
      </c>
    </row>
    <row r="64" spans="1:5" ht="12" customHeight="1" x14ac:dyDescent="0.2">
      <c r="A64" s="76"/>
      <c r="B64" s="107"/>
      <c r="C64" s="83" t="s">
        <v>48</v>
      </c>
      <c r="D64" s="6" t="s">
        <v>1</v>
      </c>
      <c r="E64" s="31">
        <v>175000</v>
      </c>
    </row>
    <row r="65" spans="1:5" ht="12" customHeight="1" x14ac:dyDescent="0.2">
      <c r="A65" s="76"/>
      <c r="B65" s="107"/>
      <c r="C65" s="72"/>
      <c r="D65" s="6" t="s">
        <v>39</v>
      </c>
      <c r="E65" s="31">
        <v>75000</v>
      </c>
    </row>
    <row r="66" spans="1:5" ht="12" customHeight="1" x14ac:dyDescent="0.2">
      <c r="A66" s="76"/>
      <c r="B66" s="107"/>
      <c r="C66" s="72"/>
      <c r="D66" s="6" t="s">
        <v>2</v>
      </c>
      <c r="E66" s="31">
        <f>98328</f>
        <v>98328</v>
      </c>
    </row>
    <row r="67" spans="1:5" ht="12" customHeight="1" x14ac:dyDescent="0.2">
      <c r="A67" s="76"/>
      <c r="B67" s="107"/>
      <c r="C67" s="25" t="s">
        <v>20</v>
      </c>
      <c r="D67" s="24"/>
      <c r="E67" s="34">
        <f>SUBTOTAL(9,E64:E66)</f>
        <v>348328</v>
      </c>
    </row>
    <row r="68" spans="1:5" ht="12.75" thickBot="1" x14ac:dyDescent="0.25">
      <c r="A68" s="77"/>
      <c r="B68" s="21" t="s">
        <v>21</v>
      </c>
      <c r="C68" s="22"/>
      <c r="D68" s="23"/>
      <c r="E68" s="35">
        <f>E19+E22+E28+E36+E43+E46+E48+E55+E61+E63+E67</f>
        <v>51962762</v>
      </c>
    </row>
    <row r="69" spans="1:5" x14ac:dyDescent="0.2">
      <c r="A69" s="78" t="s">
        <v>109</v>
      </c>
      <c r="B69" s="71" t="s">
        <v>103</v>
      </c>
      <c r="C69" s="71" t="s">
        <v>31</v>
      </c>
      <c r="D69" s="8" t="s">
        <v>1</v>
      </c>
      <c r="E69" s="30">
        <v>59035</v>
      </c>
    </row>
    <row r="70" spans="1:5" x14ac:dyDescent="0.2">
      <c r="A70" s="79"/>
      <c r="B70" s="73"/>
      <c r="C70" s="73"/>
      <c r="D70" s="29" t="s">
        <v>2</v>
      </c>
      <c r="E70" s="32">
        <v>730600</v>
      </c>
    </row>
    <row r="71" spans="1:5" ht="13.9" customHeight="1" thickBot="1" x14ac:dyDescent="0.25">
      <c r="A71" s="80"/>
      <c r="B71" s="21" t="s">
        <v>21</v>
      </c>
      <c r="C71" s="22"/>
      <c r="D71" s="23"/>
      <c r="E71" s="35">
        <f>SUBTOTAL(9,E69:E70)</f>
        <v>789635</v>
      </c>
    </row>
    <row r="72" spans="1:5" ht="24" x14ac:dyDescent="0.2">
      <c r="A72" s="78" t="s">
        <v>110</v>
      </c>
      <c r="B72" s="27" t="s">
        <v>50</v>
      </c>
      <c r="C72" s="26" t="s">
        <v>32</v>
      </c>
      <c r="D72" s="8" t="s">
        <v>1</v>
      </c>
      <c r="E72" s="30">
        <v>304903</v>
      </c>
    </row>
    <row r="73" spans="1:5" ht="13.9" customHeight="1" thickBot="1" x14ac:dyDescent="0.25">
      <c r="A73" s="80"/>
      <c r="B73" s="21" t="s">
        <v>21</v>
      </c>
      <c r="C73" s="22"/>
      <c r="D73" s="23"/>
      <c r="E73" s="35">
        <f>SUBTOTAL(9,E72:E72)</f>
        <v>304903</v>
      </c>
    </row>
    <row r="74" spans="1:5" ht="24" x14ac:dyDescent="0.2">
      <c r="A74" s="78" t="s">
        <v>111</v>
      </c>
      <c r="B74" s="28" t="s">
        <v>51</v>
      </c>
      <c r="C74" s="26" t="s">
        <v>32</v>
      </c>
      <c r="D74" s="8" t="s">
        <v>1</v>
      </c>
      <c r="E74" s="30">
        <v>166129</v>
      </c>
    </row>
    <row r="75" spans="1:5" ht="13.9" customHeight="1" thickBot="1" x14ac:dyDescent="0.25">
      <c r="A75" s="80"/>
      <c r="B75" s="21" t="s">
        <v>21</v>
      </c>
      <c r="C75" s="22"/>
      <c r="D75" s="23"/>
      <c r="E75" s="35">
        <f>SUBTOTAL(9,E74:E74)</f>
        <v>166129</v>
      </c>
    </row>
    <row r="76" spans="1:5" ht="24" x14ac:dyDescent="0.2">
      <c r="A76" s="78" t="s">
        <v>112</v>
      </c>
      <c r="B76" s="28" t="s">
        <v>52</v>
      </c>
      <c r="C76" s="26" t="s">
        <v>32</v>
      </c>
      <c r="D76" s="8" t="s">
        <v>1</v>
      </c>
      <c r="E76" s="30">
        <v>182389</v>
      </c>
    </row>
    <row r="77" spans="1:5" ht="13.9" customHeight="1" thickBot="1" x14ac:dyDescent="0.25">
      <c r="A77" s="80"/>
      <c r="B77" s="21" t="s">
        <v>21</v>
      </c>
      <c r="C77" s="22"/>
      <c r="D77" s="23"/>
      <c r="E77" s="35">
        <f>SUBTOTAL(9,E76:E76)</f>
        <v>182389</v>
      </c>
    </row>
    <row r="78" spans="1:5" ht="24" x14ac:dyDescent="0.2">
      <c r="A78" s="78" t="s">
        <v>113</v>
      </c>
      <c r="B78" s="26" t="s">
        <v>49</v>
      </c>
      <c r="C78" s="26" t="s">
        <v>32</v>
      </c>
      <c r="D78" s="8" t="s">
        <v>1</v>
      </c>
      <c r="E78" s="30">
        <v>1694444</v>
      </c>
    </row>
    <row r="79" spans="1:5" ht="13.9" customHeight="1" thickBot="1" x14ac:dyDescent="0.25">
      <c r="A79" s="80"/>
      <c r="B79" s="21" t="s">
        <v>21</v>
      </c>
      <c r="C79" s="22"/>
      <c r="D79" s="23"/>
      <c r="E79" s="35">
        <f>SUBTOTAL(9,E78:E78)</f>
        <v>1694444</v>
      </c>
    </row>
    <row r="80" spans="1:5" ht="24" x14ac:dyDescent="0.2">
      <c r="A80" s="78" t="s">
        <v>114</v>
      </c>
      <c r="B80" s="28" t="s">
        <v>53</v>
      </c>
      <c r="C80" s="26" t="s">
        <v>32</v>
      </c>
      <c r="D80" s="8" t="s">
        <v>1</v>
      </c>
      <c r="E80" s="30">
        <v>206176</v>
      </c>
    </row>
    <row r="81" spans="1:8" ht="13.9" customHeight="1" thickBot="1" x14ac:dyDescent="0.25">
      <c r="A81" s="80"/>
      <c r="B81" s="21" t="s">
        <v>21</v>
      </c>
      <c r="C81" s="22"/>
      <c r="D81" s="23"/>
      <c r="E81" s="35">
        <f>SUBTOTAL(9,E80:E80)</f>
        <v>206176</v>
      </c>
    </row>
    <row r="82" spans="1:8" ht="24" x14ac:dyDescent="0.2">
      <c r="A82" s="78" t="s">
        <v>115</v>
      </c>
      <c r="B82" s="28" t="s">
        <v>54</v>
      </c>
      <c r="C82" s="26" t="s">
        <v>32</v>
      </c>
      <c r="D82" s="8" t="s">
        <v>1</v>
      </c>
      <c r="E82" s="30">
        <v>142332</v>
      </c>
    </row>
    <row r="83" spans="1:8" ht="13.9" customHeight="1" thickBot="1" x14ac:dyDescent="0.25">
      <c r="A83" s="80"/>
      <c r="B83" s="21" t="s">
        <v>21</v>
      </c>
      <c r="C83" s="22"/>
      <c r="D83" s="23"/>
      <c r="E83" s="35">
        <f>SUBTOTAL(9,E82:E82)</f>
        <v>142332</v>
      </c>
    </row>
    <row r="84" spans="1:8" ht="24" x14ac:dyDescent="0.2">
      <c r="A84" s="78" t="s">
        <v>116</v>
      </c>
      <c r="B84" s="28" t="s">
        <v>55</v>
      </c>
      <c r="C84" s="26" t="s">
        <v>32</v>
      </c>
      <c r="D84" s="8" t="s">
        <v>1</v>
      </c>
      <c r="E84" s="30">
        <v>283625</v>
      </c>
    </row>
    <row r="85" spans="1:8" ht="13.9" customHeight="1" thickBot="1" x14ac:dyDescent="0.25">
      <c r="A85" s="80"/>
      <c r="B85" s="21" t="s">
        <v>21</v>
      </c>
      <c r="C85" s="22"/>
      <c r="D85" s="23"/>
      <c r="E85" s="35">
        <f>SUBTOTAL(9,E84:E84)</f>
        <v>283625</v>
      </c>
    </row>
    <row r="86" spans="1:8" ht="24" x14ac:dyDescent="0.2">
      <c r="A86" s="78" t="s">
        <v>117</v>
      </c>
      <c r="B86" s="28" t="s">
        <v>56</v>
      </c>
      <c r="C86" s="26" t="s">
        <v>32</v>
      </c>
      <c r="D86" s="8" t="s">
        <v>1</v>
      </c>
      <c r="E86" s="30">
        <v>148626</v>
      </c>
    </row>
    <row r="87" spans="1:8" ht="13.9" customHeight="1" thickBot="1" x14ac:dyDescent="0.25">
      <c r="A87" s="80"/>
      <c r="B87" s="21" t="s">
        <v>21</v>
      </c>
      <c r="C87" s="22"/>
      <c r="D87" s="23"/>
      <c r="E87" s="35">
        <f>SUBTOTAL(9,E86:E86)</f>
        <v>148626</v>
      </c>
    </row>
    <row r="88" spans="1:8" ht="24" x14ac:dyDescent="0.2">
      <c r="A88" s="78" t="s">
        <v>118</v>
      </c>
      <c r="B88" s="28" t="s">
        <v>57</v>
      </c>
      <c r="C88" s="26" t="s">
        <v>32</v>
      </c>
      <c r="D88" s="8" t="s">
        <v>1</v>
      </c>
      <c r="E88" s="30">
        <v>212533</v>
      </c>
    </row>
    <row r="89" spans="1:8" ht="13.9" customHeight="1" thickBot="1" x14ac:dyDescent="0.25">
      <c r="A89" s="80"/>
      <c r="B89" s="21" t="s">
        <v>21</v>
      </c>
      <c r="C89" s="22"/>
      <c r="D89" s="23"/>
      <c r="E89" s="35">
        <f>SUBTOTAL(9,E88:E88)</f>
        <v>212533</v>
      </c>
      <c r="H89" s="63"/>
    </row>
    <row r="90" spans="1:8" ht="12" customHeight="1" x14ac:dyDescent="0.2">
      <c r="A90" s="78" t="s">
        <v>119</v>
      </c>
      <c r="B90" s="71" t="s">
        <v>58</v>
      </c>
      <c r="C90" s="71" t="s">
        <v>42</v>
      </c>
      <c r="D90" s="8" t="s">
        <v>1</v>
      </c>
      <c r="E90" s="30">
        <v>29411</v>
      </c>
    </row>
    <row r="91" spans="1:8" ht="12" customHeight="1" x14ac:dyDescent="0.2">
      <c r="A91" s="79"/>
      <c r="B91" s="72"/>
      <c r="C91" s="72"/>
      <c r="D91" s="6" t="s">
        <v>2</v>
      </c>
      <c r="E91" s="31">
        <v>489770</v>
      </c>
    </row>
    <row r="92" spans="1:8" ht="12" customHeight="1" x14ac:dyDescent="0.2">
      <c r="A92" s="79"/>
      <c r="B92" s="73"/>
      <c r="C92" s="73"/>
      <c r="D92" s="6" t="s">
        <v>37</v>
      </c>
      <c r="E92" s="66">
        <v>38306</v>
      </c>
    </row>
    <row r="93" spans="1:8" ht="13.9" customHeight="1" thickBot="1" x14ac:dyDescent="0.25">
      <c r="A93" s="80"/>
      <c r="B93" s="21" t="s">
        <v>21</v>
      </c>
      <c r="C93" s="22"/>
      <c r="D93" s="23"/>
      <c r="E93" s="35">
        <f>SUBTOTAL(9,E90:E92)</f>
        <v>557487</v>
      </c>
    </row>
    <row r="94" spans="1:8" ht="12" customHeight="1" x14ac:dyDescent="0.2">
      <c r="A94" s="78" t="s">
        <v>120</v>
      </c>
      <c r="B94" s="71" t="s">
        <v>59</v>
      </c>
      <c r="C94" s="71" t="s">
        <v>43</v>
      </c>
      <c r="D94" s="8" t="s">
        <v>1</v>
      </c>
      <c r="E94" s="30">
        <v>1693456</v>
      </c>
    </row>
    <row r="95" spans="1:8" ht="12" customHeight="1" x14ac:dyDescent="0.2">
      <c r="A95" s="79"/>
      <c r="B95" s="72"/>
      <c r="C95" s="72"/>
      <c r="D95" s="24" t="s">
        <v>4</v>
      </c>
      <c r="E95" s="33">
        <v>112200</v>
      </c>
    </row>
    <row r="96" spans="1:8" ht="12" customHeight="1" x14ac:dyDescent="0.2">
      <c r="A96" s="79"/>
      <c r="B96" s="73"/>
      <c r="C96" s="73"/>
      <c r="D96" s="6" t="s">
        <v>37</v>
      </c>
      <c r="E96" s="49">
        <v>10000</v>
      </c>
    </row>
    <row r="97" spans="1:9" ht="13.15" customHeight="1" thickBot="1" x14ac:dyDescent="0.25">
      <c r="A97" s="80"/>
      <c r="B97" s="21" t="s">
        <v>21</v>
      </c>
      <c r="C97" s="22"/>
      <c r="D97" s="23"/>
      <c r="E97" s="35">
        <f>SUBTOTAL(9,E94:E96)</f>
        <v>1815656</v>
      </c>
    </row>
    <row r="98" spans="1:9" ht="12" customHeight="1" x14ac:dyDescent="0.2">
      <c r="A98" s="78" t="s">
        <v>121</v>
      </c>
      <c r="B98" s="71" t="s">
        <v>60</v>
      </c>
      <c r="C98" s="71" t="s">
        <v>43</v>
      </c>
      <c r="D98" s="8" t="s">
        <v>1</v>
      </c>
      <c r="E98" s="30">
        <v>396287</v>
      </c>
    </row>
    <row r="99" spans="1:9" ht="12" customHeight="1" x14ac:dyDescent="0.2">
      <c r="A99" s="79"/>
      <c r="B99" s="73"/>
      <c r="C99" s="73"/>
      <c r="D99" s="24" t="s">
        <v>4</v>
      </c>
      <c r="E99" s="33">
        <v>20900</v>
      </c>
    </row>
    <row r="100" spans="1:9" ht="13.9" customHeight="1" thickBot="1" x14ac:dyDescent="0.25">
      <c r="A100" s="80"/>
      <c r="B100" s="21" t="s">
        <v>21</v>
      </c>
      <c r="C100" s="22"/>
      <c r="D100" s="23"/>
      <c r="E100" s="35">
        <f>SUBTOTAL(9,E98:E99)</f>
        <v>417187</v>
      </c>
    </row>
    <row r="101" spans="1:9" x14ac:dyDescent="0.2">
      <c r="A101" s="78" t="s">
        <v>122</v>
      </c>
      <c r="B101" s="71" t="s">
        <v>61</v>
      </c>
      <c r="C101" s="71" t="s">
        <v>43</v>
      </c>
      <c r="D101" s="8" t="s">
        <v>1</v>
      </c>
      <c r="E101" s="30">
        <v>1475527</v>
      </c>
    </row>
    <row r="102" spans="1:9" ht="12" customHeight="1" x14ac:dyDescent="0.2">
      <c r="A102" s="79"/>
      <c r="B102" s="72"/>
      <c r="C102" s="72"/>
      <c r="D102" s="24" t="s">
        <v>4</v>
      </c>
      <c r="E102" s="33">
        <f>19000</f>
        <v>19000</v>
      </c>
    </row>
    <row r="103" spans="1:9" ht="12" customHeight="1" x14ac:dyDescent="0.2">
      <c r="A103" s="79"/>
      <c r="B103" s="73"/>
      <c r="C103" s="73"/>
      <c r="D103" s="6" t="s">
        <v>37</v>
      </c>
      <c r="E103" s="31">
        <v>57700</v>
      </c>
    </row>
    <row r="104" spans="1:9" ht="13.9" customHeight="1" thickBot="1" x14ac:dyDescent="0.25">
      <c r="A104" s="80"/>
      <c r="B104" s="21" t="s">
        <v>21</v>
      </c>
      <c r="C104" s="22"/>
      <c r="D104" s="23"/>
      <c r="E104" s="35">
        <f>SUBTOTAL(9,E101:E103)</f>
        <v>1552227</v>
      </c>
      <c r="I104" s="63"/>
    </row>
    <row r="105" spans="1:9" ht="12" customHeight="1" x14ac:dyDescent="0.2">
      <c r="A105" s="78" t="s">
        <v>123</v>
      </c>
      <c r="B105" s="71" t="s">
        <v>62</v>
      </c>
      <c r="C105" s="71" t="s">
        <v>43</v>
      </c>
      <c r="D105" s="8" t="s">
        <v>1</v>
      </c>
      <c r="E105" s="30">
        <v>1196222</v>
      </c>
      <c r="I105" s="63"/>
    </row>
    <row r="106" spans="1:9" ht="12" customHeight="1" x14ac:dyDescent="0.2">
      <c r="A106" s="79"/>
      <c r="B106" s="72"/>
      <c r="C106" s="72"/>
      <c r="D106" s="6" t="s">
        <v>4</v>
      </c>
      <c r="E106" s="31">
        <v>515300</v>
      </c>
      <c r="I106" s="63"/>
    </row>
    <row r="107" spans="1:9" ht="12" customHeight="1" x14ac:dyDescent="0.2">
      <c r="A107" s="79"/>
      <c r="B107" s="72"/>
      <c r="C107" s="72"/>
      <c r="D107" s="6" t="s">
        <v>37</v>
      </c>
      <c r="E107" s="66">
        <v>8000</v>
      </c>
      <c r="I107" s="63"/>
    </row>
    <row r="108" spans="1:9" ht="12" customHeight="1" x14ac:dyDescent="0.2">
      <c r="A108" s="79"/>
      <c r="B108" s="73"/>
      <c r="C108" s="73"/>
      <c r="D108" s="47" t="s">
        <v>45</v>
      </c>
      <c r="E108" s="66">
        <v>7090</v>
      </c>
      <c r="I108" s="63"/>
    </row>
    <row r="109" spans="1:9" ht="13.9" customHeight="1" thickBot="1" x14ac:dyDescent="0.25">
      <c r="A109" s="80"/>
      <c r="B109" s="21" t="s">
        <v>21</v>
      </c>
      <c r="C109" s="22"/>
      <c r="D109" s="23"/>
      <c r="E109" s="35">
        <f>SUBTOTAL(9,E105:E108)</f>
        <v>1726612</v>
      </c>
      <c r="H109" s="1"/>
      <c r="I109" s="64"/>
    </row>
    <row r="110" spans="1:9" x14ac:dyDescent="0.2">
      <c r="A110" s="78" t="s">
        <v>124</v>
      </c>
      <c r="B110" s="71" t="s">
        <v>67</v>
      </c>
      <c r="C110" s="71" t="s">
        <v>44</v>
      </c>
      <c r="D110" s="8" t="s">
        <v>1</v>
      </c>
      <c r="E110" s="30">
        <f>501310</f>
        <v>501310</v>
      </c>
    </row>
    <row r="111" spans="1:9" ht="12" customHeight="1" x14ac:dyDescent="0.2">
      <c r="A111" s="79"/>
      <c r="B111" s="72"/>
      <c r="C111" s="72"/>
      <c r="D111" s="24" t="s">
        <v>4</v>
      </c>
      <c r="E111" s="33">
        <f>14000</f>
        <v>14000</v>
      </c>
    </row>
    <row r="112" spans="1:9" ht="12" customHeight="1" x14ac:dyDescent="0.2">
      <c r="A112" s="79"/>
      <c r="B112" s="72"/>
      <c r="C112" s="72"/>
      <c r="D112" s="6" t="s">
        <v>3</v>
      </c>
      <c r="E112" s="31">
        <v>2096782</v>
      </c>
    </row>
    <row r="113" spans="1:5" ht="13.9" customHeight="1" thickBot="1" x14ac:dyDescent="0.25">
      <c r="A113" s="80"/>
      <c r="B113" s="21" t="s">
        <v>21</v>
      </c>
      <c r="C113" s="22"/>
      <c r="D113" s="23"/>
      <c r="E113" s="35">
        <f>SUBTOTAL(9,E110:E112)</f>
        <v>2612092</v>
      </c>
    </row>
    <row r="114" spans="1:5" x14ac:dyDescent="0.2">
      <c r="A114" s="78" t="s">
        <v>125</v>
      </c>
      <c r="B114" s="71" t="s">
        <v>68</v>
      </c>
      <c r="C114" s="71" t="s">
        <v>44</v>
      </c>
      <c r="D114" s="8" t="s">
        <v>1</v>
      </c>
      <c r="E114" s="30">
        <f>598563</f>
        <v>598563</v>
      </c>
    </row>
    <row r="115" spans="1:5" ht="12" customHeight="1" x14ac:dyDescent="0.2">
      <c r="A115" s="79"/>
      <c r="B115" s="72"/>
      <c r="C115" s="72"/>
      <c r="D115" s="24" t="s">
        <v>4</v>
      </c>
      <c r="E115" s="33">
        <v>8300</v>
      </c>
    </row>
    <row r="116" spans="1:5" ht="12" customHeight="1" x14ac:dyDescent="0.2">
      <c r="A116" s="79"/>
      <c r="B116" s="72"/>
      <c r="C116" s="72"/>
      <c r="D116" s="6" t="s">
        <v>3</v>
      </c>
      <c r="E116" s="31">
        <v>3225676</v>
      </c>
    </row>
    <row r="117" spans="1:5" ht="13.9" customHeight="1" thickBot="1" x14ac:dyDescent="0.25">
      <c r="A117" s="80"/>
      <c r="B117" s="21" t="s">
        <v>21</v>
      </c>
      <c r="C117" s="22"/>
      <c r="D117" s="23"/>
      <c r="E117" s="35">
        <f>SUBTOTAL(9,E114:E116)</f>
        <v>3832539</v>
      </c>
    </row>
    <row r="118" spans="1:5" ht="12" customHeight="1" x14ac:dyDescent="0.2">
      <c r="A118" s="78" t="s">
        <v>126</v>
      </c>
      <c r="B118" s="71" t="s">
        <v>69</v>
      </c>
      <c r="C118" s="71" t="s">
        <v>44</v>
      </c>
      <c r="D118" s="8" t="s">
        <v>1</v>
      </c>
      <c r="E118" s="30">
        <v>808210</v>
      </c>
    </row>
    <row r="119" spans="1:5" ht="12" customHeight="1" x14ac:dyDescent="0.2">
      <c r="A119" s="79"/>
      <c r="B119" s="72"/>
      <c r="C119" s="72"/>
      <c r="D119" s="24" t="s">
        <v>4</v>
      </c>
      <c r="E119" s="33">
        <v>89700</v>
      </c>
    </row>
    <row r="120" spans="1:5" ht="12" customHeight="1" x14ac:dyDescent="0.2">
      <c r="A120" s="79"/>
      <c r="B120" s="72"/>
      <c r="C120" s="72"/>
      <c r="D120" s="6" t="s">
        <v>3</v>
      </c>
      <c r="E120" s="31">
        <v>1895977</v>
      </c>
    </row>
    <row r="121" spans="1:5" ht="12" customHeight="1" x14ac:dyDescent="0.2">
      <c r="A121" s="79"/>
      <c r="B121" s="73"/>
      <c r="C121" s="73"/>
      <c r="D121" s="47" t="s">
        <v>37</v>
      </c>
      <c r="E121" s="66">
        <v>17993</v>
      </c>
    </row>
    <row r="122" spans="1:5" ht="13.9" customHeight="1" thickBot="1" x14ac:dyDescent="0.25">
      <c r="A122" s="80"/>
      <c r="B122" s="21" t="s">
        <v>21</v>
      </c>
      <c r="C122" s="22"/>
      <c r="D122" s="23"/>
      <c r="E122" s="35">
        <f>SUBTOTAL(9,E118:E121)</f>
        <v>2811880</v>
      </c>
    </row>
    <row r="123" spans="1:5" x14ac:dyDescent="0.2">
      <c r="A123" s="78" t="s">
        <v>127</v>
      </c>
      <c r="B123" s="71" t="s">
        <v>70</v>
      </c>
      <c r="C123" s="71" t="s">
        <v>44</v>
      </c>
      <c r="D123" s="8" t="s">
        <v>1</v>
      </c>
      <c r="E123" s="30">
        <v>825741</v>
      </c>
    </row>
    <row r="124" spans="1:5" ht="12" customHeight="1" x14ac:dyDescent="0.2">
      <c r="A124" s="79"/>
      <c r="B124" s="72"/>
      <c r="C124" s="72"/>
      <c r="D124" s="24" t="s">
        <v>4</v>
      </c>
      <c r="E124" s="33">
        <v>56400</v>
      </c>
    </row>
    <row r="125" spans="1:5" ht="12" customHeight="1" x14ac:dyDescent="0.2">
      <c r="A125" s="79"/>
      <c r="B125" s="72"/>
      <c r="C125" s="72"/>
      <c r="D125" s="6" t="s">
        <v>3</v>
      </c>
      <c r="E125" s="31">
        <f>1917295</f>
        <v>1917295</v>
      </c>
    </row>
    <row r="126" spans="1:5" ht="12" customHeight="1" x14ac:dyDescent="0.2">
      <c r="A126" s="79"/>
      <c r="B126" s="73"/>
      <c r="C126" s="73"/>
      <c r="D126" s="47" t="s">
        <v>37</v>
      </c>
      <c r="E126" s="66">
        <v>17993</v>
      </c>
    </row>
    <row r="127" spans="1:5" ht="13.9" customHeight="1" thickBot="1" x14ac:dyDescent="0.25">
      <c r="A127" s="80"/>
      <c r="B127" s="21" t="s">
        <v>21</v>
      </c>
      <c r="C127" s="22"/>
      <c r="D127" s="23"/>
      <c r="E127" s="35">
        <f>SUBTOTAL(9,E123:E126)</f>
        <v>2817429</v>
      </c>
    </row>
    <row r="128" spans="1:5" ht="12" customHeight="1" x14ac:dyDescent="0.2">
      <c r="A128" s="78" t="s">
        <v>128</v>
      </c>
      <c r="B128" s="78" t="s">
        <v>71</v>
      </c>
      <c r="C128" s="71" t="s">
        <v>44</v>
      </c>
      <c r="D128" s="8" t="s">
        <v>1</v>
      </c>
      <c r="E128" s="30">
        <v>941603</v>
      </c>
    </row>
    <row r="129" spans="1:5" ht="12" customHeight="1" x14ac:dyDescent="0.2">
      <c r="A129" s="79"/>
      <c r="B129" s="79"/>
      <c r="C129" s="72"/>
      <c r="D129" s="24" t="s">
        <v>4</v>
      </c>
      <c r="E129" s="33">
        <v>141200</v>
      </c>
    </row>
    <row r="130" spans="1:5" ht="12" customHeight="1" x14ac:dyDescent="0.2">
      <c r="A130" s="79"/>
      <c r="B130" s="79"/>
      <c r="C130" s="72"/>
      <c r="D130" s="6" t="s">
        <v>3</v>
      </c>
      <c r="E130" s="31">
        <v>2059636</v>
      </c>
    </row>
    <row r="131" spans="1:5" ht="12" customHeight="1" x14ac:dyDescent="0.2">
      <c r="A131" s="79"/>
      <c r="B131" s="108"/>
      <c r="C131" s="73"/>
      <c r="D131" s="47" t="s">
        <v>37</v>
      </c>
      <c r="E131" s="66">
        <v>10702</v>
      </c>
    </row>
    <row r="132" spans="1:5" ht="13.9" customHeight="1" thickBot="1" x14ac:dyDescent="0.25">
      <c r="A132" s="80"/>
      <c r="B132" s="21" t="s">
        <v>21</v>
      </c>
      <c r="C132" s="22"/>
      <c r="D132" s="23"/>
      <c r="E132" s="35">
        <f>SUBTOTAL(9,E128:E131)</f>
        <v>3153141</v>
      </c>
    </row>
    <row r="133" spans="1:5" ht="12" customHeight="1" x14ac:dyDescent="0.2">
      <c r="A133" s="78" t="s">
        <v>129</v>
      </c>
      <c r="B133" s="71" t="s">
        <v>72</v>
      </c>
      <c r="C133" s="71" t="s">
        <v>44</v>
      </c>
      <c r="D133" s="8" t="s">
        <v>1</v>
      </c>
      <c r="E133" s="30">
        <v>546502</v>
      </c>
    </row>
    <row r="134" spans="1:5" ht="12" customHeight="1" x14ac:dyDescent="0.2">
      <c r="A134" s="79"/>
      <c r="B134" s="72"/>
      <c r="C134" s="72"/>
      <c r="D134" s="6" t="s">
        <v>4</v>
      </c>
      <c r="E134" s="31">
        <v>31100</v>
      </c>
    </row>
    <row r="135" spans="1:5" ht="12" customHeight="1" x14ac:dyDescent="0.2">
      <c r="A135" s="79"/>
      <c r="B135" s="72"/>
      <c r="C135" s="72"/>
      <c r="D135" s="24" t="s">
        <v>3</v>
      </c>
      <c r="E135" s="33">
        <v>1353297</v>
      </c>
    </row>
    <row r="136" spans="1:5" ht="12" customHeight="1" x14ac:dyDescent="0.2">
      <c r="A136" s="79"/>
      <c r="B136" s="73"/>
      <c r="C136" s="73"/>
      <c r="D136" s="67" t="s">
        <v>37</v>
      </c>
      <c r="E136" s="49">
        <v>5645</v>
      </c>
    </row>
    <row r="137" spans="1:5" ht="13.9" customHeight="1" thickBot="1" x14ac:dyDescent="0.25">
      <c r="A137" s="80"/>
      <c r="B137" s="21" t="s">
        <v>21</v>
      </c>
      <c r="C137" s="22"/>
      <c r="D137" s="23"/>
      <c r="E137" s="35">
        <f>SUBTOTAL(9,E133:E136)</f>
        <v>1936544</v>
      </c>
    </row>
    <row r="138" spans="1:5" ht="12" customHeight="1" x14ac:dyDescent="0.2">
      <c r="A138" s="78" t="s">
        <v>130</v>
      </c>
      <c r="B138" s="71" t="s">
        <v>73</v>
      </c>
      <c r="C138" s="71" t="s">
        <v>44</v>
      </c>
      <c r="D138" s="8" t="s">
        <v>1</v>
      </c>
      <c r="E138" s="30">
        <f>453854</f>
        <v>453854</v>
      </c>
    </row>
    <row r="139" spans="1:5" ht="12" customHeight="1" x14ac:dyDescent="0.2">
      <c r="A139" s="79"/>
      <c r="B139" s="72"/>
      <c r="C139" s="72"/>
      <c r="D139" s="24" t="s">
        <v>4</v>
      </c>
      <c r="E139" s="33">
        <v>26500</v>
      </c>
    </row>
    <row r="140" spans="1:5" ht="12" customHeight="1" x14ac:dyDescent="0.2">
      <c r="A140" s="79"/>
      <c r="B140" s="72"/>
      <c r="C140" s="72"/>
      <c r="D140" s="6" t="s">
        <v>3</v>
      </c>
      <c r="E140" s="31">
        <v>934050</v>
      </c>
    </row>
    <row r="141" spans="1:5" ht="12" customHeight="1" x14ac:dyDescent="0.2">
      <c r="A141" s="79"/>
      <c r="B141" s="73"/>
      <c r="C141" s="73"/>
      <c r="D141" s="47" t="s">
        <v>37</v>
      </c>
      <c r="E141" s="66">
        <v>2940</v>
      </c>
    </row>
    <row r="142" spans="1:5" ht="13.9" customHeight="1" thickBot="1" x14ac:dyDescent="0.25">
      <c r="A142" s="80"/>
      <c r="B142" s="21" t="s">
        <v>21</v>
      </c>
      <c r="C142" s="22"/>
      <c r="D142" s="23"/>
      <c r="E142" s="35">
        <f>SUBTOTAL(9,E138:E141)</f>
        <v>1417344</v>
      </c>
    </row>
    <row r="143" spans="1:5" ht="12" customHeight="1" x14ac:dyDescent="0.2">
      <c r="A143" s="78" t="s">
        <v>131</v>
      </c>
      <c r="B143" s="71" t="s">
        <v>74</v>
      </c>
      <c r="C143" s="71" t="s">
        <v>44</v>
      </c>
      <c r="D143" s="8" t="s">
        <v>1</v>
      </c>
      <c r="E143" s="30">
        <f>435372</f>
        <v>435372</v>
      </c>
    </row>
    <row r="144" spans="1:5" ht="12" customHeight="1" x14ac:dyDescent="0.2">
      <c r="A144" s="79"/>
      <c r="B144" s="72"/>
      <c r="C144" s="72"/>
      <c r="D144" s="24" t="s">
        <v>4</v>
      </c>
      <c r="E144" s="33">
        <v>25200</v>
      </c>
    </row>
    <row r="145" spans="1:5" ht="12" customHeight="1" x14ac:dyDescent="0.2">
      <c r="A145" s="79"/>
      <c r="B145" s="72"/>
      <c r="C145" s="72"/>
      <c r="D145" s="6" t="s">
        <v>3</v>
      </c>
      <c r="E145" s="31">
        <v>986380</v>
      </c>
    </row>
    <row r="146" spans="1:5" ht="12" customHeight="1" x14ac:dyDescent="0.2">
      <c r="A146" s="79"/>
      <c r="B146" s="73"/>
      <c r="C146" s="73"/>
      <c r="D146" s="47" t="s">
        <v>37</v>
      </c>
      <c r="E146" s="66">
        <v>7232</v>
      </c>
    </row>
    <row r="147" spans="1:5" ht="13.9" customHeight="1" thickBot="1" x14ac:dyDescent="0.25">
      <c r="A147" s="80"/>
      <c r="B147" s="21" t="s">
        <v>21</v>
      </c>
      <c r="C147" s="22"/>
      <c r="D147" s="23"/>
      <c r="E147" s="35">
        <f>SUBTOTAL(9,E143:E146)</f>
        <v>1454184</v>
      </c>
    </row>
    <row r="148" spans="1:5" ht="12" customHeight="1" x14ac:dyDescent="0.2">
      <c r="A148" s="78" t="s">
        <v>132</v>
      </c>
      <c r="B148" s="71" t="s">
        <v>75</v>
      </c>
      <c r="C148" s="71" t="s">
        <v>44</v>
      </c>
      <c r="D148" s="8" t="s">
        <v>1</v>
      </c>
      <c r="E148" s="30">
        <f>357673</f>
        <v>357673</v>
      </c>
    </row>
    <row r="149" spans="1:5" ht="12" customHeight="1" x14ac:dyDescent="0.2">
      <c r="A149" s="79"/>
      <c r="B149" s="72"/>
      <c r="C149" s="72"/>
      <c r="D149" s="24" t="s">
        <v>4</v>
      </c>
      <c r="E149" s="33">
        <v>18300</v>
      </c>
    </row>
    <row r="150" spans="1:5" ht="12" customHeight="1" x14ac:dyDescent="0.2">
      <c r="A150" s="79"/>
      <c r="B150" s="72"/>
      <c r="C150" s="72"/>
      <c r="D150" s="6" t="s">
        <v>3</v>
      </c>
      <c r="E150" s="31">
        <v>651215</v>
      </c>
    </row>
    <row r="151" spans="1:5" ht="12" customHeight="1" x14ac:dyDescent="0.2">
      <c r="A151" s="79"/>
      <c r="B151" s="73"/>
      <c r="C151" s="73"/>
      <c r="D151" s="47" t="s">
        <v>37</v>
      </c>
      <c r="E151" s="66">
        <v>10525</v>
      </c>
    </row>
    <row r="152" spans="1:5" ht="13.9" customHeight="1" thickBot="1" x14ac:dyDescent="0.25">
      <c r="A152" s="80"/>
      <c r="B152" s="21" t="s">
        <v>21</v>
      </c>
      <c r="C152" s="22"/>
      <c r="D152" s="23"/>
      <c r="E152" s="35">
        <f>SUBTOTAL(9,E148:E151)</f>
        <v>1037713</v>
      </c>
    </row>
    <row r="153" spans="1:5" ht="12" customHeight="1" x14ac:dyDescent="0.2">
      <c r="A153" s="78" t="s">
        <v>133</v>
      </c>
      <c r="B153" s="71" t="s">
        <v>76</v>
      </c>
      <c r="C153" s="71" t="s">
        <v>44</v>
      </c>
      <c r="D153" s="8" t="s">
        <v>1</v>
      </c>
      <c r="E153" s="30">
        <f>247288</f>
        <v>247288</v>
      </c>
    </row>
    <row r="154" spans="1:5" ht="12" customHeight="1" x14ac:dyDescent="0.2">
      <c r="A154" s="79"/>
      <c r="B154" s="72"/>
      <c r="C154" s="72"/>
      <c r="D154" s="24" t="s">
        <v>4</v>
      </c>
      <c r="E154" s="33">
        <v>41300</v>
      </c>
    </row>
    <row r="155" spans="1:5" ht="12" customHeight="1" x14ac:dyDescent="0.2">
      <c r="A155" s="79"/>
      <c r="B155" s="72"/>
      <c r="C155" s="72"/>
      <c r="D155" s="6" t="s">
        <v>3</v>
      </c>
      <c r="E155" s="31">
        <f>497106</f>
        <v>497106</v>
      </c>
    </row>
    <row r="156" spans="1:5" ht="12" customHeight="1" x14ac:dyDescent="0.2">
      <c r="A156" s="79"/>
      <c r="B156" s="73"/>
      <c r="C156" s="73"/>
      <c r="D156" s="47" t="s">
        <v>37</v>
      </c>
      <c r="E156" s="66">
        <v>3528</v>
      </c>
    </row>
    <row r="157" spans="1:5" ht="13.9" customHeight="1" thickBot="1" x14ac:dyDescent="0.25">
      <c r="A157" s="80"/>
      <c r="B157" s="21" t="s">
        <v>21</v>
      </c>
      <c r="C157" s="22"/>
      <c r="D157" s="23"/>
      <c r="E157" s="35">
        <f>SUBTOTAL(9,E153:E156)</f>
        <v>789222</v>
      </c>
    </row>
    <row r="158" spans="1:5" ht="12" customHeight="1" x14ac:dyDescent="0.2">
      <c r="A158" s="78" t="s">
        <v>134</v>
      </c>
      <c r="B158" s="71" t="s">
        <v>77</v>
      </c>
      <c r="C158" s="71" t="s">
        <v>44</v>
      </c>
      <c r="D158" s="8" t="s">
        <v>1</v>
      </c>
      <c r="E158" s="30">
        <f>835083</f>
        <v>835083</v>
      </c>
    </row>
    <row r="159" spans="1:5" ht="12" customHeight="1" x14ac:dyDescent="0.2">
      <c r="A159" s="79"/>
      <c r="B159" s="72"/>
      <c r="C159" s="72"/>
      <c r="D159" s="24" t="s">
        <v>4</v>
      </c>
      <c r="E159" s="33">
        <v>108400</v>
      </c>
    </row>
    <row r="160" spans="1:5" ht="12" customHeight="1" x14ac:dyDescent="0.2">
      <c r="A160" s="79"/>
      <c r="B160" s="72"/>
      <c r="C160" s="72"/>
      <c r="D160" s="6" t="s">
        <v>3</v>
      </c>
      <c r="E160" s="31">
        <f>1675312</f>
        <v>1675312</v>
      </c>
    </row>
    <row r="161" spans="1:5" ht="12" customHeight="1" x14ac:dyDescent="0.2">
      <c r="A161" s="79"/>
      <c r="B161" s="73"/>
      <c r="C161" s="73"/>
      <c r="D161" s="47" t="s">
        <v>37</v>
      </c>
      <c r="E161" s="66">
        <v>43689</v>
      </c>
    </row>
    <row r="162" spans="1:5" ht="13.9" customHeight="1" thickBot="1" x14ac:dyDescent="0.25">
      <c r="A162" s="80"/>
      <c r="B162" s="21" t="s">
        <v>21</v>
      </c>
      <c r="C162" s="22"/>
      <c r="D162" s="23"/>
      <c r="E162" s="35">
        <f>SUBTOTAL(9,E158:E161)</f>
        <v>2662484</v>
      </c>
    </row>
    <row r="163" spans="1:5" ht="12" customHeight="1" x14ac:dyDescent="0.2">
      <c r="A163" s="78" t="s">
        <v>135</v>
      </c>
      <c r="B163" s="71" t="s">
        <v>78</v>
      </c>
      <c r="C163" s="71" t="s">
        <v>44</v>
      </c>
      <c r="D163" s="8" t="s">
        <v>1</v>
      </c>
      <c r="E163" s="30">
        <f>578045</f>
        <v>578045</v>
      </c>
    </row>
    <row r="164" spans="1:5" ht="12" customHeight="1" x14ac:dyDescent="0.2">
      <c r="A164" s="79"/>
      <c r="B164" s="72"/>
      <c r="C164" s="72"/>
      <c r="D164" s="6" t="s">
        <v>4</v>
      </c>
      <c r="E164" s="31">
        <v>101600</v>
      </c>
    </row>
    <row r="165" spans="1:5" ht="12" customHeight="1" x14ac:dyDescent="0.2">
      <c r="A165" s="79"/>
      <c r="B165" s="72"/>
      <c r="C165" s="72"/>
      <c r="D165" s="24" t="s">
        <v>3</v>
      </c>
      <c r="E165" s="33">
        <f>655284</f>
        <v>655284</v>
      </c>
    </row>
    <row r="166" spans="1:5" ht="12" customHeight="1" x14ac:dyDescent="0.2">
      <c r="A166" s="79"/>
      <c r="B166" s="73"/>
      <c r="C166" s="73"/>
      <c r="D166" s="67" t="s">
        <v>37</v>
      </c>
      <c r="E166" s="49">
        <v>26049</v>
      </c>
    </row>
    <row r="167" spans="1:5" ht="13.9" customHeight="1" thickBot="1" x14ac:dyDescent="0.25">
      <c r="A167" s="80"/>
      <c r="B167" s="21" t="s">
        <v>21</v>
      </c>
      <c r="C167" s="22"/>
      <c r="D167" s="23"/>
      <c r="E167" s="35">
        <f>SUBTOTAL(9,E163:E166)</f>
        <v>1360978</v>
      </c>
    </row>
    <row r="168" spans="1:5" ht="12" customHeight="1" x14ac:dyDescent="0.2">
      <c r="A168" s="78" t="s">
        <v>136</v>
      </c>
      <c r="B168" s="71" t="s">
        <v>79</v>
      </c>
      <c r="C168" s="71" t="s">
        <v>44</v>
      </c>
      <c r="D168" s="8" t="s">
        <v>1</v>
      </c>
      <c r="E168" s="30">
        <f>652120</f>
        <v>652120</v>
      </c>
    </row>
    <row r="169" spans="1:5" ht="12" customHeight="1" x14ac:dyDescent="0.2">
      <c r="A169" s="79"/>
      <c r="B169" s="72"/>
      <c r="C169" s="72"/>
      <c r="D169" s="6" t="s">
        <v>4</v>
      </c>
      <c r="E169" s="31">
        <v>123500</v>
      </c>
    </row>
    <row r="170" spans="1:5" ht="12" customHeight="1" x14ac:dyDescent="0.2">
      <c r="A170" s="79"/>
      <c r="B170" s="72"/>
      <c r="C170" s="72"/>
      <c r="D170" s="6" t="s">
        <v>3</v>
      </c>
      <c r="E170" s="31">
        <f>815151</f>
        <v>815151</v>
      </c>
    </row>
    <row r="171" spans="1:5" ht="12" customHeight="1" x14ac:dyDescent="0.2">
      <c r="A171" s="79"/>
      <c r="B171" s="73"/>
      <c r="C171" s="73"/>
      <c r="D171" s="47" t="s">
        <v>37</v>
      </c>
      <c r="E171" s="66">
        <v>35868</v>
      </c>
    </row>
    <row r="172" spans="1:5" ht="13.9" customHeight="1" thickBot="1" x14ac:dyDescent="0.25">
      <c r="A172" s="80"/>
      <c r="B172" s="21" t="s">
        <v>21</v>
      </c>
      <c r="C172" s="22"/>
      <c r="D172" s="23"/>
      <c r="E172" s="35">
        <f>SUBTOTAL(9,E168:E171)</f>
        <v>1626639</v>
      </c>
    </row>
    <row r="173" spans="1:5" ht="12" customHeight="1" x14ac:dyDescent="0.2">
      <c r="A173" s="78" t="s">
        <v>137</v>
      </c>
      <c r="B173" s="71" t="s">
        <v>80</v>
      </c>
      <c r="C173" s="71" t="s">
        <v>44</v>
      </c>
      <c r="D173" s="8" t="s">
        <v>1</v>
      </c>
      <c r="E173" s="30">
        <f>654908</f>
        <v>654908</v>
      </c>
    </row>
    <row r="174" spans="1:5" ht="12" customHeight="1" x14ac:dyDescent="0.2">
      <c r="A174" s="79"/>
      <c r="B174" s="72"/>
      <c r="C174" s="72"/>
      <c r="D174" s="6" t="s">
        <v>4</v>
      </c>
      <c r="E174" s="33">
        <v>138700</v>
      </c>
    </row>
    <row r="175" spans="1:5" ht="12" customHeight="1" x14ac:dyDescent="0.2">
      <c r="A175" s="79"/>
      <c r="B175" s="72"/>
      <c r="C175" s="72"/>
      <c r="D175" s="6" t="s">
        <v>3</v>
      </c>
      <c r="E175" s="31">
        <f>773653</f>
        <v>773653</v>
      </c>
    </row>
    <row r="176" spans="1:5" ht="12" customHeight="1" x14ac:dyDescent="0.2">
      <c r="A176" s="79"/>
      <c r="B176" s="73"/>
      <c r="C176" s="73"/>
      <c r="D176" s="47" t="s">
        <v>37</v>
      </c>
      <c r="E176" s="66">
        <v>30047</v>
      </c>
    </row>
    <row r="177" spans="1:5" ht="13.9" customHeight="1" thickBot="1" x14ac:dyDescent="0.25">
      <c r="A177" s="80"/>
      <c r="B177" s="21" t="s">
        <v>21</v>
      </c>
      <c r="C177" s="22"/>
      <c r="D177" s="23"/>
      <c r="E177" s="35">
        <f>SUBTOTAL(9,E173:E176)</f>
        <v>1597308</v>
      </c>
    </row>
    <row r="178" spans="1:5" ht="12" customHeight="1" x14ac:dyDescent="0.2">
      <c r="A178" s="78" t="s">
        <v>138</v>
      </c>
      <c r="B178" s="71" t="s">
        <v>81</v>
      </c>
      <c r="C178" s="71" t="s">
        <v>44</v>
      </c>
      <c r="D178" s="8" t="s">
        <v>1</v>
      </c>
      <c r="E178" s="30">
        <f>417346</f>
        <v>417346</v>
      </c>
    </row>
    <row r="179" spans="1:5" ht="12" customHeight="1" x14ac:dyDescent="0.2">
      <c r="A179" s="79"/>
      <c r="B179" s="72"/>
      <c r="C179" s="72"/>
      <c r="D179" s="6" t="s">
        <v>4</v>
      </c>
      <c r="E179" s="33">
        <v>77200</v>
      </c>
    </row>
    <row r="180" spans="1:5" ht="12" customHeight="1" x14ac:dyDescent="0.2">
      <c r="A180" s="79"/>
      <c r="B180" s="72"/>
      <c r="C180" s="72"/>
      <c r="D180" s="6" t="s">
        <v>3</v>
      </c>
      <c r="E180" s="31">
        <f>727072</f>
        <v>727072</v>
      </c>
    </row>
    <row r="181" spans="1:5" ht="12" customHeight="1" x14ac:dyDescent="0.2">
      <c r="A181" s="79"/>
      <c r="B181" s="73"/>
      <c r="C181" s="73"/>
      <c r="D181" s="47" t="s">
        <v>37</v>
      </c>
      <c r="E181" s="66">
        <v>11290</v>
      </c>
    </row>
    <row r="182" spans="1:5" ht="13.9" customHeight="1" thickBot="1" x14ac:dyDescent="0.25">
      <c r="A182" s="80"/>
      <c r="B182" s="21" t="s">
        <v>21</v>
      </c>
      <c r="C182" s="22"/>
      <c r="D182" s="23"/>
      <c r="E182" s="35">
        <f>SUBTOTAL(9,E178:E181)</f>
        <v>1232908</v>
      </c>
    </row>
    <row r="183" spans="1:5" ht="12" customHeight="1" x14ac:dyDescent="0.2">
      <c r="A183" s="78" t="s">
        <v>139</v>
      </c>
      <c r="B183" s="71" t="s">
        <v>82</v>
      </c>
      <c r="C183" s="71" t="s">
        <v>44</v>
      </c>
      <c r="D183" s="8" t="s">
        <v>1</v>
      </c>
      <c r="E183" s="30">
        <v>787892</v>
      </c>
    </row>
    <row r="184" spans="1:5" ht="12" customHeight="1" x14ac:dyDescent="0.2">
      <c r="A184" s="79"/>
      <c r="B184" s="72"/>
      <c r="C184" s="72"/>
      <c r="D184" s="6" t="s">
        <v>4</v>
      </c>
      <c r="E184" s="31">
        <v>43600</v>
      </c>
    </row>
    <row r="185" spans="1:5" ht="12" customHeight="1" x14ac:dyDescent="0.2">
      <c r="A185" s="79"/>
      <c r="B185" s="72"/>
      <c r="C185" s="72"/>
      <c r="D185" s="6" t="s">
        <v>3</v>
      </c>
      <c r="E185" s="33">
        <f>281174</f>
        <v>281174</v>
      </c>
    </row>
    <row r="186" spans="1:5" ht="12" customHeight="1" x14ac:dyDescent="0.2">
      <c r="A186" s="79"/>
      <c r="B186" s="73"/>
      <c r="C186" s="73"/>
      <c r="D186" s="47" t="s">
        <v>37</v>
      </c>
      <c r="E186" s="49">
        <v>145285</v>
      </c>
    </row>
    <row r="187" spans="1:5" ht="13.9" customHeight="1" thickBot="1" x14ac:dyDescent="0.25">
      <c r="A187" s="80"/>
      <c r="B187" s="21" t="s">
        <v>21</v>
      </c>
      <c r="C187" s="22"/>
      <c r="D187" s="23"/>
      <c r="E187" s="35">
        <f>SUBTOTAL(9,E183:E186)</f>
        <v>1257951</v>
      </c>
    </row>
    <row r="188" spans="1:5" ht="12" customHeight="1" x14ac:dyDescent="0.2">
      <c r="A188" s="78" t="s">
        <v>140</v>
      </c>
      <c r="B188" s="71" t="s">
        <v>83</v>
      </c>
      <c r="C188" s="71" t="s">
        <v>44</v>
      </c>
      <c r="D188" s="8" t="s">
        <v>1</v>
      </c>
      <c r="E188" s="30">
        <f>728233</f>
        <v>728233</v>
      </c>
    </row>
    <row r="189" spans="1:5" ht="12" customHeight="1" x14ac:dyDescent="0.2">
      <c r="A189" s="79"/>
      <c r="B189" s="72"/>
      <c r="C189" s="72"/>
      <c r="D189" s="6" t="s">
        <v>4</v>
      </c>
      <c r="E189" s="31">
        <v>59700</v>
      </c>
    </row>
    <row r="190" spans="1:5" ht="12" customHeight="1" x14ac:dyDescent="0.2">
      <c r="A190" s="79"/>
      <c r="B190" s="72"/>
      <c r="C190" s="72"/>
      <c r="D190" s="6" t="s">
        <v>3</v>
      </c>
      <c r="E190" s="33">
        <f>72608</f>
        <v>72608</v>
      </c>
    </row>
    <row r="191" spans="1:5" ht="12" customHeight="1" x14ac:dyDescent="0.2">
      <c r="A191" s="79"/>
      <c r="B191" s="73"/>
      <c r="C191" s="73"/>
      <c r="D191" s="47" t="s">
        <v>37</v>
      </c>
      <c r="E191" s="49">
        <v>84026</v>
      </c>
    </row>
    <row r="192" spans="1:5" ht="13.9" customHeight="1" thickBot="1" x14ac:dyDescent="0.25">
      <c r="A192" s="80"/>
      <c r="B192" s="21" t="s">
        <v>21</v>
      </c>
      <c r="C192" s="22"/>
      <c r="D192" s="23"/>
      <c r="E192" s="35">
        <f>SUBTOTAL(9,E188:E191)</f>
        <v>944567</v>
      </c>
    </row>
    <row r="193" spans="1:9" ht="12" customHeight="1" x14ac:dyDescent="0.2">
      <c r="A193" s="78" t="s">
        <v>148</v>
      </c>
      <c r="B193" s="71" t="s">
        <v>84</v>
      </c>
      <c r="C193" s="71" t="s">
        <v>44</v>
      </c>
      <c r="D193" s="8" t="s">
        <v>1</v>
      </c>
      <c r="E193" s="30">
        <f>1318491</f>
        <v>1318491</v>
      </c>
    </row>
    <row r="194" spans="1:9" ht="12" customHeight="1" x14ac:dyDescent="0.2">
      <c r="A194" s="79"/>
      <c r="B194" s="72"/>
      <c r="C194" s="72"/>
      <c r="D194" s="6" t="s">
        <v>4</v>
      </c>
      <c r="E194" s="31">
        <v>175100</v>
      </c>
    </row>
    <row r="195" spans="1:9" ht="12" customHeight="1" x14ac:dyDescent="0.2">
      <c r="A195" s="79"/>
      <c r="B195" s="72"/>
      <c r="C195" s="72"/>
      <c r="D195" s="6" t="s">
        <v>3</v>
      </c>
      <c r="E195" s="31">
        <f>48032</f>
        <v>48032</v>
      </c>
    </row>
    <row r="196" spans="1:9" ht="12" customHeight="1" x14ac:dyDescent="0.2">
      <c r="A196" s="79"/>
      <c r="B196" s="73"/>
      <c r="C196" s="73"/>
      <c r="D196" s="47" t="s">
        <v>37</v>
      </c>
      <c r="E196" s="66">
        <v>228852</v>
      </c>
    </row>
    <row r="197" spans="1:9" ht="13.9" customHeight="1" thickBot="1" x14ac:dyDescent="0.25">
      <c r="A197" s="80"/>
      <c r="B197" s="21" t="s">
        <v>21</v>
      </c>
      <c r="C197" s="22"/>
      <c r="D197" s="23"/>
      <c r="E197" s="35">
        <f>SUBTOTAL(9,E193:E196)</f>
        <v>1770475</v>
      </c>
    </row>
    <row r="198" spans="1:9" ht="12" customHeight="1" x14ac:dyDescent="0.2">
      <c r="A198" s="78" t="s">
        <v>141</v>
      </c>
      <c r="B198" s="71" t="s">
        <v>85</v>
      </c>
      <c r="C198" s="71" t="s">
        <v>44</v>
      </c>
      <c r="D198" s="8" t="s">
        <v>1</v>
      </c>
      <c r="E198" s="30">
        <f>458756</f>
        <v>458756</v>
      </c>
      <c r="I198" s="63"/>
    </row>
    <row r="199" spans="1:9" ht="12" customHeight="1" x14ac:dyDescent="0.2">
      <c r="A199" s="79"/>
      <c r="B199" s="72"/>
      <c r="C199" s="72"/>
      <c r="D199" s="6" t="s">
        <v>4</v>
      </c>
      <c r="E199" s="31">
        <v>50400</v>
      </c>
      <c r="I199" s="63"/>
    </row>
    <row r="200" spans="1:9" ht="12" customHeight="1" x14ac:dyDescent="0.2">
      <c r="A200" s="79"/>
      <c r="B200" s="72"/>
      <c r="C200" s="72"/>
      <c r="D200" s="6" t="s">
        <v>3</v>
      </c>
      <c r="E200" s="33">
        <f>20868</f>
        <v>20868</v>
      </c>
      <c r="I200" s="63"/>
    </row>
    <row r="201" spans="1:9" ht="12" customHeight="1" x14ac:dyDescent="0.2">
      <c r="A201" s="79"/>
      <c r="B201" s="73"/>
      <c r="C201" s="73"/>
      <c r="D201" s="47" t="s">
        <v>37</v>
      </c>
      <c r="E201" s="49">
        <v>65621</v>
      </c>
      <c r="I201" s="63"/>
    </row>
    <row r="202" spans="1:9" ht="12.75" thickBot="1" x14ac:dyDescent="0.25">
      <c r="A202" s="80"/>
      <c r="B202" s="21" t="s">
        <v>21</v>
      </c>
      <c r="C202" s="22"/>
      <c r="D202" s="23"/>
      <c r="E202" s="35">
        <f>SUBTOTAL(9,E198:E201)</f>
        <v>595645</v>
      </c>
      <c r="H202" s="1"/>
      <c r="I202" s="64"/>
    </row>
    <row r="203" spans="1:9" ht="12" customHeight="1" x14ac:dyDescent="0.2">
      <c r="A203" s="78" t="s">
        <v>142</v>
      </c>
      <c r="B203" s="71" t="s">
        <v>63</v>
      </c>
      <c r="C203" s="71" t="s">
        <v>46</v>
      </c>
      <c r="D203" s="8" t="s">
        <v>1</v>
      </c>
      <c r="E203" s="30">
        <v>1244074</v>
      </c>
    </row>
    <row r="204" spans="1:9" ht="12" customHeight="1" x14ac:dyDescent="0.2">
      <c r="A204" s="79"/>
      <c r="B204" s="72"/>
      <c r="C204" s="72"/>
      <c r="D204" s="6" t="s">
        <v>4</v>
      </c>
      <c r="E204" s="31">
        <v>73000</v>
      </c>
    </row>
    <row r="205" spans="1:9" ht="12" customHeight="1" x14ac:dyDescent="0.2">
      <c r="A205" s="79"/>
      <c r="B205" s="73"/>
      <c r="C205" s="73"/>
      <c r="D205" s="6" t="s">
        <v>37</v>
      </c>
      <c r="E205" s="31">
        <v>32885</v>
      </c>
    </row>
    <row r="206" spans="1:9" ht="13.9" customHeight="1" thickBot="1" x14ac:dyDescent="0.25">
      <c r="A206" s="80"/>
      <c r="B206" s="21" t="s">
        <v>21</v>
      </c>
      <c r="C206" s="22"/>
      <c r="D206" s="23"/>
      <c r="E206" s="35">
        <f>SUBTOTAL(9,E203:E205)</f>
        <v>1349959</v>
      </c>
    </row>
    <row r="207" spans="1:9" ht="12" customHeight="1" x14ac:dyDescent="0.2">
      <c r="A207" s="78" t="s">
        <v>143</v>
      </c>
      <c r="B207" s="71" t="s">
        <v>64</v>
      </c>
      <c r="C207" s="71" t="s">
        <v>46</v>
      </c>
      <c r="D207" s="8" t="s">
        <v>1</v>
      </c>
      <c r="E207" s="30">
        <f>2445195</f>
        <v>2445195</v>
      </c>
      <c r="I207" s="63"/>
    </row>
    <row r="208" spans="1:9" ht="12" customHeight="1" x14ac:dyDescent="0.2">
      <c r="A208" s="79"/>
      <c r="B208" s="72"/>
      <c r="C208" s="72"/>
      <c r="D208" s="6" t="s">
        <v>4</v>
      </c>
      <c r="E208" s="31">
        <v>183800</v>
      </c>
      <c r="I208" s="63"/>
    </row>
    <row r="209" spans="1:9" ht="12" customHeight="1" x14ac:dyDescent="0.2">
      <c r="A209" s="79"/>
      <c r="B209" s="72"/>
      <c r="C209" s="72"/>
      <c r="D209" s="6" t="s">
        <v>2</v>
      </c>
      <c r="E209" s="31">
        <v>506600</v>
      </c>
      <c r="I209" s="63"/>
    </row>
    <row r="210" spans="1:9" ht="12" customHeight="1" x14ac:dyDescent="0.2">
      <c r="A210" s="79"/>
      <c r="B210" s="72"/>
      <c r="C210" s="72"/>
      <c r="D210" s="6" t="s">
        <v>37</v>
      </c>
      <c r="E210" s="31">
        <v>122280</v>
      </c>
      <c r="I210" s="63"/>
    </row>
    <row r="211" spans="1:9" ht="12" customHeight="1" x14ac:dyDescent="0.2">
      <c r="A211" s="79"/>
      <c r="B211" s="72"/>
      <c r="C211" s="72"/>
      <c r="D211" s="47" t="s">
        <v>45</v>
      </c>
      <c r="E211" s="66">
        <v>32214</v>
      </c>
      <c r="I211" s="63"/>
    </row>
    <row r="212" spans="1:9" ht="12" customHeight="1" x14ac:dyDescent="0.2">
      <c r="A212" s="79"/>
      <c r="B212" s="73"/>
      <c r="C212" s="73"/>
      <c r="D212" s="47" t="s">
        <v>106</v>
      </c>
      <c r="E212" s="66">
        <v>8053</v>
      </c>
      <c r="I212" s="63"/>
    </row>
    <row r="213" spans="1:9" ht="13.9" customHeight="1" thickBot="1" x14ac:dyDescent="0.25">
      <c r="A213" s="79"/>
      <c r="B213" s="51" t="s">
        <v>21</v>
      </c>
      <c r="C213" s="52"/>
      <c r="D213" s="53"/>
      <c r="E213" s="54">
        <f>SUBTOTAL(9,E207:E212)</f>
        <v>3298142</v>
      </c>
    </row>
    <row r="214" spans="1:9" ht="24" customHeight="1" x14ac:dyDescent="0.2">
      <c r="A214" s="100" t="s">
        <v>144</v>
      </c>
      <c r="B214" s="102" t="s">
        <v>149</v>
      </c>
      <c r="C214" s="102" t="s">
        <v>47</v>
      </c>
      <c r="D214" s="57" t="s">
        <v>1</v>
      </c>
      <c r="E214" s="58">
        <v>680258</v>
      </c>
    </row>
    <row r="215" spans="1:9" x14ac:dyDescent="0.2">
      <c r="A215" s="79"/>
      <c r="B215" s="103"/>
      <c r="C215" s="103"/>
      <c r="D215" s="59" t="s">
        <v>4</v>
      </c>
      <c r="E215" s="60">
        <v>530700</v>
      </c>
    </row>
    <row r="216" spans="1:9" ht="13.9" customHeight="1" thickBot="1" x14ac:dyDescent="0.25">
      <c r="A216" s="101"/>
      <c r="B216" s="21" t="s">
        <v>21</v>
      </c>
      <c r="C216" s="56"/>
      <c r="D216" s="23"/>
      <c r="E216" s="35">
        <f>E214+E215</f>
        <v>1210958</v>
      </c>
    </row>
    <row r="217" spans="1:9" ht="12.75" thickBot="1" x14ac:dyDescent="0.25">
      <c r="A217" s="89" t="s">
        <v>5</v>
      </c>
      <c r="B217" s="90"/>
      <c r="C217" s="104"/>
      <c r="D217" s="55"/>
      <c r="E217" s="50">
        <f>E12+E68+E71+E73+E75+E77+E79+E81+E83+E85+E87+E89+E93+E97+E100+E104+E109+E113+E117+E122+E127+E132+E137+E142+E147+E152+E157+E162+E167+E172+E177+E182+E187+E192+E197+E202+E206+E213+E216</f>
        <v>103057266</v>
      </c>
    </row>
    <row r="218" spans="1:9" ht="12.75" thickBot="1" x14ac:dyDescent="0.25"/>
    <row r="219" spans="1:9" ht="24.75" thickBot="1" x14ac:dyDescent="0.25">
      <c r="B219" s="13" t="s">
        <v>7</v>
      </c>
      <c r="C219" s="92" t="s">
        <v>0</v>
      </c>
      <c r="D219" s="92"/>
      <c r="E219" s="9" t="s">
        <v>147</v>
      </c>
    </row>
    <row r="220" spans="1:9" x14ac:dyDescent="0.2">
      <c r="B220" s="14" t="s">
        <v>8</v>
      </c>
      <c r="C220" s="105" t="s">
        <v>86</v>
      </c>
      <c r="D220" s="105"/>
      <c r="E220" s="36">
        <f>E12+E19+E71</f>
        <v>8992560</v>
      </c>
    </row>
    <row r="221" spans="1:9" x14ac:dyDescent="0.2">
      <c r="B221" s="15" t="s">
        <v>9</v>
      </c>
      <c r="C221" s="87" t="s">
        <v>87</v>
      </c>
      <c r="D221" s="87"/>
      <c r="E221" s="37">
        <f>E22+E73+E75+E77+E79+E81+E83+E85+E87+E89</f>
        <v>5193057</v>
      </c>
    </row>
    <row r="222" spans="1:9" x14ac:dyDescent="0.2">
      <c r="B222" s="15" t="s">
        <v>10</v>
      </c>
      <c r="C222" s="87" t="s">
        <v>88</v>
      </c>
      <c r="D222" s="87"/>
      <c r="E222" s="37">
        <f>E28</f>
        <v>1880668</v>
      </c>
    </row>
    <row r="223" spans="1:9" x14ac:dyDescent="0.2">
      <c r="B223" s="15" t="s">
        <v>11</v>
      </c>
      <c r="C223" s="87" t="s">
        <v>89</v>
      </c>
      <c r="D223" s="87"/>
      <c r="E223" s="37">
        <f>E36</f>
        <v>13453553</v>
      </c>
    </row>
    <row r="224" spans="1:9" x14ac:dyDescent="0.2">
      <c r="B224" s="15" t="s">
        <v>12</v>
      </c>
      <c r="C224" s="87" t="s">
        <v>90</v>
      </c>
      <c r="D224" s="87"/>
      <c r="E224" s="37">
        <f>E43</f>
        <v>12531564</v>
      </c>
    </row>
    <row r="225" spans="2:6" x14ac:dyDescent="0.2">
      <c r="B225" s="15" t="s">
        <v>13</v>
      </c>
      <c r="C225" s="87" t="s">
        <v>15</v>
      </c>
      <c r="D225" s="87"/>
      <c r="E225" s="37">
        <f>E46+E93</f>
        <v>907787</v>
      </c>
    </row>
    <row r="226" spans="2:6" x14ac:dyDescent="0.2">
      <c r="B226" s="15" t="s">
        <v>14</v>
      </c>
      <c r="C226" s="87" t="s">
        <v>91</v>
      </c>
      <c r="D226" s="87"/>
      <c r="E226" s="37">
        <f>E48+E97+E100+E104+E109</f>
        <v>6078682</v>
      </c>
    </row>
    <row r="227" spans="2:6" x14ac:dyDescent="0.2">
      <c r="B227" s="15" t="s">
        <v>16</v>
      </c>
      <c r="C227" s="87" t="s">
        <v>92</v>
      </c>
      <c r="D227" s="87"/>
      <c r="E227" s="37">
        <f>E55+E113+E117+E122+E127+E132+E137+E142+E147+E152+E157+E162+E167+E172+E177+E182+E187+E192+E197+E202</f>
        <v>40951738</v>
      </c>
    </row>
    <row r="228" spans="2:6" x14ac:dyDescent="0.2">
      <c r="B228" s="15" t="s">
        <v>17</v>
      </c>
      <c r="C228" s="87" t="s">
        <v>93</v>
      </c>
      <c r="D228" s="87"/>
      <c r="E228" s="37">
        <f>E61+E206+E213</f>
        <v>10689871</v>
      </c>
    </row>
    <row r="229" spans="2:6" x14ac:dyDescent="0.2">
      <c r="B229" s="18">
        <v>10</v>
      </c>
      <c r="C229" s="98" t="s">
        <v>94</v>
      </c>
      <c r="D229" s="99"/>
      <c r="E229" s="38">
        <f>E63+E216</f>
        <v>2029458</v>
      </c>
    </row>
    <row r="230" spans="2:6" x14ac:dyDescent="0.2">
      <c r="B230" s="19">
        <v>11</v>
      </c>
      <c r="C230" s="88" t="s">
        <v>95</v>
      </c>
      <c r="D230" s="88"/>
      <c r="E230" s="39">
        <f>E67</f>
        <v>348328</v>
      </c>
    </row>
    <row r="231" spans="2:6" x14ac:dyDescent="0.2">
      <c r="B231" s="89" t="s">
        <v>5</v>
      </c>
      <c r="C231" s="90"/>
      <c r="D231" s="91"/>
      <c r="E231" s="40">
        <f>SUBTOTAL(9,E220:E230)</f>
        <v>103057266</v>
      </c>
    </row>
    <row r="232" spans="2:6" ht="10.9" customHeight="1" thickBot="1" x14ac:dyDescent="0.25"/>
    <row r="233" spans="2:6" ht="24.75" thickBot="1" x14ac:dyDescent="0.25">
      <c r="B233" s="16" t="s">
        <v>66</v>
      </c>
      <c r="C233" s="92" t="s">
        <v>0</v>
      </c>
      <c r="D233" s="92"/>
      <c r="E233" s="17" t="s">
        <v>147</v>
      </c>
    </row>
    <row r="234" spans="2:6" ht="24" customHeight="1" x14ac:dyDescent="0.2">
      <c r="B234" s="41" t="s">
        <v>1</v>
      </c>
      <c r="C234" s="93" t="s">
        <v>96</v>
      </c>
      <c r="D234" s="93"/>
      <c r="E234" s="62">
        <f>E11+E13+E20+E23+E29+E37+E44+E47+E49+E56+E62+E64+E69+E72+E74+E76+E78+E80+E82+E84+E86+E88+E90+E94+E98+E101+E105+E110+E114+E118+E123+E128+E133+E138+E143+E148+E153+E158+E163+E168+E173+E178+E183+E188+E193+E198+E203+E207+E214</f>
        <v>56066434</v>
      </c>
      <c r="F234" s="65"/>
    </row>
    <row r="235" spans="2:6" x14ac:dyDescent="0.2">
      <c r="B235" s="42" t="s">
        <v>4</v>
      </c>
      <c r="C235" s="93" t="s">
        <v>97</v>
      </c>
      <c r="D235" s="93"/>
      <c r="E235" s="45">
        <f>E14+E21+E95+E99+E102+E106+E111+E115+E119+E124+E129+E134+E139+E144+E149+E154+E159+E164+E169+E174+E179+E184+E189+E194+E199+E204+E208+E215</f>
        <v>3126700</v>
      </c>
    </row>
    <row r="236" spans="2:6" ht="24.6" customHeight="1" x14ac:dyDescent="0.2">
      <c r="B236" s="42" t="s">
        <v>2</v>
      </c>
      <c r="C236" s="93" t="s">
        <v>25</v>
      </c>
      <c r="D236" s="93"/>
      <c r="E236" s="45">
        <f>E15+E24+E57+E66+E70+E91+E209</f>
        <v>5250717</v>
      </c>
    </row>
    <row r="237" spans="2:6" x14ac:dyDescent="0.2">
      <c r="B237" s="42" t="s">
        <v>41</v>
      </c>
      <c r="C237" s="96" t="s">
        <v>108</v>
      </c>
      <c r="D237" s="97"/>
      <c r="E237" s="45">
        <f>E40</f>
        <v>2531200</v>
      </c>
    </row>
    <row r="238" spans="2:6" x14ac:dyDescent="0.2">
      <c r="B238" s="42" t="s">
        <v>3</v>
      </c>
      <c r="C238" s="93" t="s">
        <v>98</v>
      </c>
      <c r="D238" s="93"/>
      <c r="E238" s="45">
        <f>E50+E54+E112+E116+E120+E125+E130+E135+E140+E145+E150+E155+E160+E165+E170+E175+E180+E185+E190+E195+E200</f>
        <v>24720735</v>
      </c>
    </row>
    <row r="239" spans="2:6" x14ac:dyDescent="0.2">
      <c r="B239" s="42" t="s">
        <v>37</v>
      </c>
      <c r="C239" s="93" t="s">
        <v>99</v>
      </c>
      <c r="D239" s="93"/>
      <c r="E239" s="45">
        <f>E18+E34+E52+E59+E103+E121+E126+E131+E136+E141+E146+E151+E156+E161+E166+E171+E176+E181+E186+E191+E196+E201+E205+E210+E27+E107+E96+E92</f>
        <v>2998538</v>
      </c>
    </row>
    <row r="240" spans="2:6" x14ac:dyDescent="0.2">
      <c r="B240" s="42" t="s">
        <v>106</v>
      </c>
      <c r="C240" s="96" t="s">
        <v>145</v>
      </c>
      <c r="D240" s="97"/>
      <c r="E240" s="45">
        <f>E17+E33+E42+E51+E58+E212+E26</f>
        <v>643729</v>
      </c>
    </row>
    <row r="241" spans="2:5" x14ac:dyDescent="0.2">
      <c r="B241" s="42" t="s">
        <v>36</v>
      </c>
      <c r="C241" s="95" t="s">
        <v>24</v>
      </c>
      <c r="D241" s="95"/>
      <c r="E241" s="45">
        <f>E30</f>
        <v>1227800</v>
      </c>
    </row>
    <row r="242" spans="2:5" x14ac:dyDescent="0.2">
      <c r="B242" s="42" t="s">
        <v>45</v>
      </c>
      <c r="C242" s="93" t="s">
        <v>26</v>
      </c>
      <c r="D242" s="93"/>
      <c r="E242" s="45">
        <f>E16+E35+E41+E53+E60+E211+E25+E108</f>
        <v>4963183</v>
      </c>
    </row>
    <row r="243" spans="2:5" ht="24" customHeight="1" x14ac:dyDescent="0.2">
      <c r="B243" s="42" t="s">
        <v>101</v>
      </c>
      <c r="C243" s="93" t="s">
        <v>102</v>
      </c>
      <c r="D243" s="93"/>
      <c r="E243" s="45">
        <f>E32</f>
        <v>474000</v>
      </c>
    </row>
    <row r="244" spans="2:5" x14ac:dyDescent="0.2">
      <c r="B244" s="42" t="s">
        <v>39</v>
      </c>
      <c r="C244" s="93" t="s">
        <v>100</v>
      </c>
      <c r="D244" s="93"/>
      <c r="E244" s="45">
        <f>E38+E65</f>
        <v>149300</v>
      </c>
    </row>
    <row r="245" spans="2:5" x14ac:dyDescent="0.2">
      <c r="B245" s="42" t="s">
        <v>40</v>
      </c>
      <c r="C245" s="93" t="s">
        <v>27</v>
      </c>
      <c r="D245" s="93"/>
      <c r="E245" s="45">
        <f>E39+E45</f>
        <v>329930</v>
      </c>
    </row>
    <row r="246" spans="2:5" ht="25.15" customHeight="1" thickBot="1" x14ac:dyDescent="0.25">
      <c r="B246" s="44" t="s">
        <v>104</v>
      </c>
      <c r="C246" s="94" t="s">
        <v>107</v>
      </c>
      <c r="D246" s="94"/>
      <c r="E246" s="46">
        <f>E31</f>
        <v>575000</v>
      </c>
    </row>
    <row r="247" spans="2:5" ht="12.6" customHeight="1" thickBot="1" x14ac:dyDescent="0.25">
      <c r="B247" s="84" t="s">
        <v>5</v>
      </c>
      <c r="C247" s="85"/>
      <c r="D247" s="86"/>
      <c r="E247" s="43">
        <f>SUBTOTAL(9,E234:E246)</f>
        <v>103057266</v>
      </c>
    </row>
  </sheetData>
  <mergeCells count="135">
    <mergeCell ref="A178:A182"/>
    <mergeCell ref="A183:A187"/>
    <mergeCell ref="A193:A197"/>
    <mergeCell ref="B183:B186"/>
    <mergeCell ref="C183:C186"/>
    <mergeCell ref="B153:B156"/>
    <mergeCell ref="C153:C156"/>
    <mergeCell ref="C163:C166"/>
    <mergeCell ref="C178:C181"/>
    <mergeCell ref="B158:B161"/>
    <mergeCell ref="C158:C161"/>
    <mergeCell ref="B178:B181"/>
    <mergeCell ref="B123:B126"/>
    <mergeCell ref="C123:C126"/>
    <mergeCell ref="B118:B121"/>
    <mergeCell ref="C118:C121"/>
    <mergeCell ref="A153:A157"/>
    <mergeCell ref="A168:A172"/>
    <mergeCell ref="A173:A177"/>
    <mergeCell ref="A158:A162"/>
    <mergeCell ref="A163:A167"/>
    <mergeCell ref="B163:B166"/>
    <mergeCell ref="B168:B171"/>
    <mergeCell ref="C168:C171"/>
    <mergeCell ref="B173:B176"/>
    <mergeCell ref="C173:C176"/>
    <mergeCell ref="B128:B131"/>
    <mergeCell ref="C128:C131"/>
    <mergeCell ref="B138:B141"/>
    <mergeCell ref="C138:C141"/>
    <mergeCell ref="B133:B136"/>
    <mergeCell ref="C133:C136"/>
    <mergeCell ref="B148:B151"/>
    <mergeCell ref="C148:C151"/>
    <mergeCell ref="C49:C53"/>
    <mergeCell ref="B13:B67"/>
    <mergeCell ref="C64:C66"/>
    <mergeCell ref="C13:C18"/>
    <mergeCell ref="C37:C42"/>
    <mergeCell ref="C101:C103"/>
    <mergeCell ref="C23:C27"/>
    <mergeCell ref="B90:B92"/>
    <mergeCell ref="C90:C92"/>
    <mergeCell ref="B94:B96"/>
    <mergeCell ref="C94:C96"/>
    <mergeCell ref="C243:D243"/>
    <mergeCell ref="A217:C217"/>
    <mergeCell ref="C219:D219"/>
    <mergeCell ref="C220:D220"/>
    <mergeCell ref="A88:A89"/>
    <mergeCell ref="A90:A93"/>
    <mergeCell ref="A128:A132"/>
    <mergeCell ref="A133:A137"/>
    <mergeCell ref="A148:A152"/>
    <mergeCell ref="A138:A142"/>
    <mergeCell ref="A143:A147"/>
    <mergeCell ref="A101:A104"/>
    <mergeCell ref="A110:A113"/>
    <mergeCell ref="A118:A122"/>
    <mergeCell ref="A123:A127"/>
    <mergeCell ref="A105:A109"/>
    <mergeCell ref="B101:B103"/>
    <mergeCell ref="B110:B112"/>
    <mergeCell ref="B114:B116"/>
    <mergeCell ref="C114:C116"/>
    <mergeCell ref="B207:B212"/>
    <mergeCell ref="C207:C212"/>
    <mergeCell ref="C110:C112"/>
    <mergeCell ref="A114:A117"/>
    <mergeCell ref="C242:D242"/>
    <mergeCell ref="C240:D240"/>
    <mergeCell ref="A198:A202"/>
    <mergeCell ref="A207:A213"/>
    <mergeCell ref="C203:C205"/>
    <mergeCell ref="B203:B205"/>
    <mergeCell ref="A203:A206"/>
    <mergeCell ref="C229:D229"/>
    <mergeCell ref="A188:A192"/>
    <mergeCell ref="A214:A216"/>
    <mergeCell ref="B214:B215"/>
    <mergeCell ref="C214:C215"/>
    <mergeCell ref="B198:B201"/>
    <mergeCell ref="C198:C201"/>
    <mergeCell ref="B188:B191"/>
    <mergeCell ref="C188:C191"/>
    <mergeCell ref="B193:B196"/>
    <mergeCell ref="C193:C196"/>
    <mergeCell ref="A86:A87"/>
    <mergeCell ref="C20:C21"/>
    <mergeCell ref="B247:D247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30:D230"/>
    <mergeCell ref="B231:D231"/>
    <mergeCell ref="C233:D233"/>
    <mergeCell ref="C244:D244"/>
    <mergeCell ref="C245:D245"/>
    <mergeCell ref="C246:D246"/>
    <mergeCell ref="C234:D234"/>
    <mergeCell ref="C235:D235"/>
    <mergeCell ref="C236:D236"/>
    <mergeCell ref="C238:D238"/>
    <mergeCell ref="C239:D239"/>
    <mergeCell ref="C241:D241"/>
    <mergeCell ref="C237:D237"/>
    <mergeCell ref="B105:B108"/>
    <mergeCell ref="C105:C108"/>
    <mergeCell ref="B143:B146"/>
    <mergeCell ref="C143:C146"/>
    <mergeCell ref="A8:E8"/>
    <mergeCell ref="A13:A68"/>
    <mergeCell ref="A94:A97"/>
    <mergeCell ref="C98:C99"/>
    <mergeCell ref="B98:B99"/>
    <mergeCell ref="A98:A100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69:C70"/>
    <mergeCell ref="C56:C60"/>
    <mergeCell ref="C29:C35"/>
    <mergeCell ref="C44:C45"/>
    <mergeCell ref="A84:A85"/>
  </mergeCells>
  <conditionalFormatting sqref="E11 E13:E18 E72 E74 E76 E78 E80 E82 E84 E86 E88 E90:E92 E94 E98 E101 E103 E105:E108 E110 E112 E128 E130:E131 E133:E134 E138 E140:E141 E143 E145:E146 E148 E150:E151 E153 E155:E156 E158 E160:E161 E163:E164 E168:E171 E173 E175:E176 E178 E180:E181 E183:E184 E193:E196 E198:E199 E203:E205 E207:E212 E234:E246">
    <cfRule type="cellIs" dxfId="11" priority="24" stopIfTrue="1" operator="equal">
      <formula>0</formula>
    </cfRule>
  </conditionalFormatting>
  <conditionalFormatting sqref="E11:E217">
    <cfRule type="cellIs" dxfId="10" priority="3" stopIfTrue="1" operator="equal">
      <formula>0</formula>
    </cfRule>
  </conditionalFormatting>
  <conditionalFormatting sqref="E44">
    <cfRule type="cellIs" dxfId="9" priority="18" stopIfTrue="1" operator="equal">
      <formula>0</formula>
    </cfRule>
  </conditionalFormatting>
  <conditionalFormatting sqref="E60">
    <cfRule type="cellIs" dxfId="8" priority="17" stopIfTrue="1" operator="equal">
      <formula>0</formula>
    </cfRule>
  </conditionalFormatting>
  <conditionalFormatting sqref="E69:E70">
    <cfRule type="cellIs" dxfId="7" priority="4" stopIfTrue="1" operator="equal">
      <formula>0</formula>
    </cfRule>
  </conditionalFormatting>
  <conditionalFormatting sqref="E114 E116">
    <cfRule type="cellIs" dxfId="6" priority="12" stopIfTrue="1" operator="equal">
      <formula>0</formula>
    </cfRule>
  </conditionalFormatting>
  <conditionalFormatting sqref="E118 E120:E121">
    <cfRule type="cellIs" dxfId="5" priority="10" stopIfTrue="1" operator="equal">
      <formula>0</formula>
    </cfRule>
  </conditionalFormatting>
  <conditionalFormatting sqref="E123 E125:E126">
    <cfRule type="cellIs" dxfId="4" priority="8" stopIfTrue="1" operator="equal">
      <formula>0</formula>
    </cfRule>
  </conditionalFormatting>
  <conditionalFormatting sqref="E188:E189">
    <cfRule type="cellIs" dxfId="3" priority="6" stopIfTrue="1" operator="equal">
      <formula>0</formula>
    </cfRule>
  </conditionalFormatting>
  <conditionalFormatting sqref="E217">
    <cfRule type="cellIs" dxfId="2" priority="20" stopIfTrue="1" operator="equal">
      <formula>0</formula>
    </cfRule>
  </conditionalFormatting>
  <conditionalFormatting sqref="E220:E231">
    <cfRule type="cellIs" dxfId="1" priority="15" stopIfTrue="1" operator="equal">
      <formula>0</formula>
    </cfRule>
  </conditionalFormatting>
  <conditionalFormatting sqref="E247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2026-06-16T05:18:11Z</cp:lastPrinted>
  <dcterms:created xsi:type="dcterms:W3CDTF">2008-12-14T21:40:51Z</dcterms:created>
  <dcterms:modified xsi:type="dcterms:W3CDTF">2026-06-16T05:55:15Z</dcterms:modified>
</cp:coreProperties>
</file>